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updateLinks="never" codeName="ThisWorkbook"/>
  <mc:AlternateContent xmlns:mc="http://schemas.openxmlformats.org/markup-compatibility/2006">
    <mc:Choice Requires="x15">
      <x15ac:absPath xmlns:x15ac="http://schemas.microsoft.com/office/spreadsheetml/2010/11/ac" url="\\etjp019fivp002\Rootshare\Fukushima\20-部署別\30_福島分析G\ASM\03-【放射能】\_ 依頼書【FM】\"/>
    </mc:Choice>
  </mc:AlternateContent>
  <xr:revisionPtr revIDLastSave="0" documentId="13_ncr:1_{9D821D1F-2424-47F9-A88D-E0DA5172E419}" xr6:coauthVersionLast="47" xr6:coauthVersionMax="47" xr10:uidLastSave="{00000000-0000-0000-0000-000000000000}"/>
  <workbookProtection workbookAlgorithmName="SHA-512" workbookHashValue="yHNVBdTGyYwGuHZk1ULLs16zkK/1Pkn3kZeIMLnQAoVLL5MAWKHOCscwmy85IN1Ma7KnbQc4SWwjxvFu1eGTkA==" workbookSaltValue="/5KxWHMYkhtiNkGarPITMA==" workbookSpinCount="100000" lockStructure="1"/>
  <bookViews>
    <workbookView xWindow="-120" yWindow="-120" windowWidth="29040" windowHeight="15840" xr2:uid="{00000000-000D-0000-FFFF-FFFF00000000}"/>
  </bookViews>
  <sheets>
    <sheet name="依頼入力フォーム" sheetId="1" r:id="rId1"/>
    <sheet name="試料詳細情報" sheetId="6" r:id="rId2"/>
    <sheet name="印刷画面" sheetId="2" r:id="rId3"/>
    <sheet name="※試験規格" sheetId="7" r:id="rId4"/>
    <sheet name="プルダウン（非表示予定）" sheetId="4" state="hidden" r:id="rId5"/>
  </sheets>
  <externalReferences>
    <externalReference r:id="rId6"/>
    <externalReference r:id="rId7"/>
    <externalReference r:id="rId8"/>
    <externalReference r:id="rId9"/>
  </externalReferences>
  <definedNames>
    <definedName name="_xlnm.Print_Area" localSheetId="0">依頼入力フォーム!$A$1:$AE$147</definedName>
    <definedName name="_xlnm.Print_Area" localSheetId="2">OFFSET(印刷画面!$A$1:$I$2,0,0,印刷画面!$AC$8,21)</definedName>
    <definedName name="_xlnm.Print_Area" localSheetId="1">試料詳細情報!$A$1:$P$32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W139" i="1" l="1"/>
  <c r="AW140" i="1"/>
  <c r="AW141" i="1"/>
  <c r="AW142" i="1"/>
  <c r="AW143" i="1"/>
  <c r="AW144" i="1"/>
  <c r="AW145" i="1"/>
  <c r="AW146" i="1"/>
  <c r="AW147" i="1"/>
  <c r="AW148" i="1"/>
  <c r="AW149" i="1"/>
  <c r="AW150" i="1"/>
  <c r="AW151" i="1"/>
  <c r="AW152" i="1"/>
  <c r="AW153" i="1"/>
  <c r="AW154" i="1"/>
  <c r="AW155" i="1"/>
  <c r="AW156" i="1"/>
  <c r="AW157" i="1"/>
  <c r="AW158" i="1"/>
  <c r="AW159" i="1"/>
  <c r="AW160" i="1"/>
  <c r="AW161" i="1"/>
  <c r="AW162" i="1"/>
  <c r="AW163" i="1"/>
  <c r="AW164" i="1"/>
  <c r="AW165" i="1"/>
  <c r="AW166" i="1"/>
  <c r="AW167" i="1"/>
  <c r="AW168" i="1"/>
  <c r="AW169" i="1"/>
  <c r="AW170" i="1"/>
  <c r="AW171" i="1"/>
  <c r="AW172" i="1"/>
  <c r="AW173" i="1"/>
  <c r="AW174" i="1"/>
  <c r="AW175" i="1"/>
  <c r="AW176" i="1"/>
  <c r="AW177" i="1"/>
  <c r="AW178" i="1"/>
  <c r="AW179" i="1"/>
  <c r="AW180" i="1"/>
  <c r="AW181" i="1"/>
  <c r="AW182" i="1"/>
  <c r="AW183" i="1"/>
  <c r="AW184" i="1"/>
  <c r="AW185" i="1"/>
  <c r="AW186" i="1"/>
  <c r="AW187" i="1"/>
  <c r="AW188" i="1"/>
  <c r="AW189" i="1"/>
  <c r="AW190" i="1"/>
  <c r="AW191" i="1"/>
  <c r="AW192" i="1"/>
  <c r="AW193" i="1"/>
  <c r="AW194" i="1"/>
  <c r="AW195" i="1"/>
  <c r="AW196" i="1"/>
  <c r="AW197" i="1"/>
  <c r="AW198" i="1"/>
  <c r="AW199" i="1"/>
  <c r="AW200" i="1"/>
  <c r="AW201" i="1"/>
  <c r="AW202" i="1"/>
  <c r="AW203" i="1"/>
  <c r="AW204" i="1"/>
  <c r="AW205" i="1"/>
  <c r="AW206" i="1"/>
  <c r="AW207" i="1"/>
  <c r="AW208" i="1"/>
  <c r="AW209" i="1"/>
  <c r="AW210" i="1"/>
  <c r="AW211" i="1"/>
  <c r="AW212" i="1"/>
  <c r="AW213" i="1"/>
  <c r="AW214" i="1"/>
  <c r="AW215" i="1"/>
  <c r="AW216" i="1"/>
  <c r="AW217" i="1"/>
  <c r="AW218" i="1"/>
  <c r="AW219" i="1"/>
  <c r="AW220" i="1"/>
  <c r="AW221" i="1"/>
  <c r="AW222" i="1"/>
  <c r="AW223" i="1"/>
  <c r="AW224" i="1"/>
  <c r="AW225" i="1"/>
  <c r="AW226" i="1"/>
  <c r="AW227" i="1"/>
  <c r="AW228" i="1"/>
  <c r="AW229" i="1"/>
  <c r="AW230" i="1"/>
  <c r="AW231" i="1"/>
  <c r="AW232" i="1"/>
  <c r="AW233" i="1"/>
  <c r="AW234" i="1"/>
  <c r="AW235" i="1"/>
  <c r="AW236" i="1"/>
  <c r="AW237" i="1"/>
  <c r="AV139" i="1" l="1"/>
  <c r="AV140" i="1"/>
  <c r="AV141" i="1"/>
  <c r="AV142" i="1"/>
  <c r="AV143" i="1"/>
  <c r="AV144" i="1"/>
  <c r="AV145" i="1"/>
  <c r="AV146" i="1"/>
  <c r="AV147" i="1"/>
  <c r="AV148" i="1"/>
  <c r="AV149" i="1"/>
  <c r="AV150" i="1"/>
  <c r="AV151" i="1"/>
  <c r="AV152" i="1"/>
  <c r="AV153" i="1"/>
  <c r="AV154" i="1"/>
  <c r="AV155" i="1"/>
  <c r="AV156" i="1"/>
  <c r="AV157" i="1"/>
  <c r="AV158" i="1"/>
  <c r="AV159" i="1"/>
  <c r="AV160" i="1"/>
  <c r="AV161" i="1"/>
  <c r="AV162" i="1"/>
  <c r="AV163" i="1"/>
  <c r="AV164" i="1"/>
  <c r="AV165" i="1"/>
  <c r="AV166" i="1"/>
  <c r="AV167" i="1"/>
  <c r="AV168" i="1"/>
  <c r="AV169" i="1"/>
  <c r="AV170" i="1"/>
  <c r="AV171" i="1"/>
  <c r="AV172" i="1"/>
  <c r="AV173" i="1"/>
  <c r="AV174" i="1"/>
  <c r="AV175" i="1"/>
  <c r="AV176" i="1"/>
  <c r="AV177" i="1"/>
  <c r="AV178" i="1"/>
  <c r="AV179" i="1"/>
  <c r="AV180" i="1"/>
  <c r="AV181" i="1"/>
  <c r="AV182" i="1"/>
  <c r="AV183" i="1"/>
  <c r="AV184" i="1"/>
  <c r="AV185" i="1"/>
  <c r="AV186" i="1"/>
  <c r="AV187" i="1"/>
  <c r="AV188" i="1"/>
  <c r="AV189" i="1"/>
  <c r="AV190" i="1"/>
  <c r="AV191" i="1"/>
  <c r="AV192" i="1"/>
  <c r="AV193" i="1"/>
  <c r="AV194" i="1"/>
  <c r="AV195" i="1"/>
  <c r="AV196" i="1"/>
  <c r="AV197" i="1"/>
  <c r="AV198" i="1"/>
  <c r="AV199" i="1"/>
  <c r="AV200" i="1"/>
  <c r="AV201" i="1"/>
  <c r="AV202" i="1"/>
  <c r="AV203" i="1"/>
  <c r="AV204" i="1"/>
  <c r="AV205" i="1"/>
  <c r="AV206" i="1"/>
  <c r="AV207" i="1"/>
  <c r="AV208" i="1"/>
  <c r="AV209" i="1"/>
  <c r="AV210" i="1"/>
  <c r="AV211" i="1"/>
  <c r="AV212" i="1"/>
  <c r="AV213" i="1"/>
  <c r="AV214" i="1"/>
  <c r="AV215" i="1"/>
  <c r="AV216" i="1"/>
  <c r="AV217" i="1"/>
  <c r="AV218" i="1"/>
  <c r="AV219" i="1"/>
  <c r="AV220" i="1"/>
  <c r="AV221" i="1"/>
  <c r="AV222" i="1"/>
  <c r="AV223" i="1"/>
  <c r="AV224" i="1"/>
  <c r="AV225" i="1"/>
  <c r="AV226" i="1"/>
  <c r="AV227" i="1"/>
  <c r="AV228" i="1"/>
  <c r="AV229" i="1"/>
  <c r="AV230" i="1"/>
  <c r="AV231" i="1"/>
  <c r="AV232" i="1"/>
  <c r="AV233" i="1"/>
  <c r="AV234" i="1"/>
  <c r="AV235" i="1"/>
  <c r="AV236" i="1"/>
  <c r="AV237" i="1"/>
  <c r="AS139" i="1"/>
  <c r="AT139" i="1"/>
  <c r="AU139" i="1"/>
  <c r="AS140" i="1"/>
  <c r="AT140" i="1"/>
  <c r="AU140" i="1"/>
  <c r="AS141" i="1"/>
  <c r="AT141" i="1"/>
  <c r="AU141" i="1"/>
  <c r="AS142" i="1"/>
  <c r="AT142" i="1"/>
  <c r="AU142" i="1"/>
  <c r="AS143" i="1"/>
  <c r="AT143" i="1"/>
  <c r="AU143" i="1"/>
  <c r="AS144" i="1"/>
  <c r="AT144" i="1"/>
  <c r="AU144" i="1"/>
  <c r="AS145" i="1"/>
  <c r="AT145" i="1"/>
  <c r="AU145" i="1"/>
  <c r="AS146" i="1"/>
  <c r="AT146" i="1"/>
  <c r="AU146" i="1"/>
  <c r="AS147" i="1"/>
  <c r="AT147" i="1"/>
  <c r="AU147" i="1"/>
  <c r="AS148" i="1"/>
  <c r="AT148" i="1"/>
  <c r="AU148" i="1"/>
  <c r="AS149" i="1"/>
  <c r="AT149" i="1"/>
  <c r="AU149" i="1"/>
  <c r="AS150" i="1"/>
  <c r="AT150" i="1"/>
  <c r="AU150" i="1"/>
  <c r="AS151" i="1"/>
  <c r="AT151" i="1"/>
  <c r="AU151" i="1"/>
  <c r="AS152" i="1"/>
  <c r="AT152" i="1"/>
  <c r="AU152" i="1"/>
  <c r="AS153" i="1"/>
  <c r="AT153" i="1"/>
  <c r="AU153" i="1"/>
  <c r="AS154" i="1"/>
  <c r="AT154" i="1"/>
  <c r="AU154" i="1"/>
  <c r="AS155" i="1"/>
  <c r="AT155" i="1"/>
  <c r="AU155" i="1"/>
  <c r="AS156" i="1"/>
  <c r="AT156" i="1"/>
  <c r="AU156" i="1"/>
  <c r="AS157" i="1"/>
  <c r="AT157" i="1"/>
  <c r="AU157" i="1"/>
  <c r="AS158" i="1"/>
  <c r="AT158" i="1"/>
  <c r="AU158" i="1"/>
  <c r="AS159" i="1"/>
  <c r="AT159" i="1"/>
  <c r="AU159" i="1"/>
  <c r="AS160" i="1"/>
  <c r="AT160" i="1"/>
  <c r="AU160" i="1"/>
  <c r="AS161" i="1"/>
  <c r="AT161" i="1"/>
  <c r="AU161" i="1"/>
  <c r="AS162" i="1"/>
  <c r="AT162" i="1"/>
  <c r="AU162" i="1"/>
  <c r="AS163" i="1"/>
  <c r="AT163" i="1"/>
  <c r="AU163" i="1"/>
  <c r="AS164" i="1"/>
  <c r="AT164" i="1"/>
  <c r="AU164" i="1"/>
  <c r="AS165" i="1"/>
  <c r="AT165" i="1"/>
  <c r="AU165" i="1"/>
  <c r="AS166" i="1"/>
  <c r="AT166" i="1"/>
  <c r="AU166" i="1"/>
  <c r="AS167" i="1"/>
  <c r="AT167" i="1"/>
  <c r="AU167" i="1"/>
  <c r="AS168" i="1"/>
  <c r="AT168" i="1"/>
  <c r="AU168" i="1"/>
  <c r="AS169" i="1"/>
  <c r="AT169" i="1"/>
  <c r="AU169" i="1"/>
  <c r="AS170" i="1"/>
  <c r="AT170" i="1"/>
  <c r="AU170" i="1"/>
  <c r="AS171" i="1"/>
  <c r="AT171" i="1"/>
  <c r="AU171" i="1"/>
  <c r="AS172" i="1"/>
  <c r="AT172" i="1"/>
  <c r="AU172" i="1"/>
  <c r="AS173" i="1"/>
  <c r="AT173" i="1"/>
  <c r="AU173" i="1"/>
  <c r="AS174" i="1"/>
  <c r="AT174" i="1"/>
  <c r="AU174" i="1"/>
  <c r="AS175" i="1"/>
  <c r="AT175" i="1"/>
  <c r="AU175" i="1"/>
  <c r="AS176" i="1"/>
  <c r="AT176" i="1"/>
  <c r="AU176" i="1"/>
  <c r="AS177" i="1"/>
  <c r="AT177" i="1"/>
  <c r="AU177" i="1"/>
  <c r="AS178" i="1"/>
  <c r="AT178" i="1"/>
  <c r="AU178" i="1"/>
  <c r="AS179" i="1"/>
  <c r="AT179" i="1"/>
  <c r="AU179" i="1"/>
  <c r="AS180" i="1"/>
  <c r="AT180" i="1"/>
  <c r="AU180" i="1"/>
  <c r="AS181" i="1"/>
  <c r="AT181" i="1"/>
  <c r="AU181" i="1"/>
  <c r="AS182" i="1"/>
  <c r="AT182" i="1"/>
  <c r="AU182" i="1"/>
  <c r="AS183" i="1"/>
  <c r="AT183" i="1"/>
  <c r="AU183" i="1"/>
  <c r="AS184" i="1"/>
  <c r="AT184" i="1"/>
  <c r="AU184" i="1"/>
  <c r="AS185" i="1"/>
  <c r="AT185" i="1"/>
  <c r="AU185" i="1"/>
  <c r="AS186" i="1"/>
  <c r="AT186" i="1"/>
  <c r="AU186" i="1"/>
  <c r="AS187" i="1"/>
  <c r="AT187" i="1"/>
  <c r="AU187" i="1"/>
  <c r="AS188" i="1"/>
  <c r="AT188" i="1"/>
  <c r="AU188" i="1"/>
  <c r="AS189" i="1"/>
  <c r="AT189" i="1"/>
  <c r="AU189" i="1"/>
  <c r="AS190" i="1"/>
  <c r="AT190" i="1"/>
  <c r="AU190" i="1"/>
  <c r="AS191" i="1"/>
  <c r="AT191" i="1"/>
  <c r="AU191" i="1"/>
  <c r="AS192" i="1"/>
  <c r="AT192" i="1"/>
  <c r="AU192" i="1"/>
  <c r="AS193" i="1"/>
  <c r="AT193" i="1"/>
  <c r="AU193" i="1"/>
  <c r="AS194" i="1"/>
  <c r="AT194" i="1"/>
  <c r="AU194" i="1"/>
  <c r="AS195" i="1"/>
  <c r="AT195" i="1"/>
  <c r="AU195" i="1"/>
  <c r="AS196" i="1"/>
  <c r="AT196" i="1"/>
  <c r="AU196" i="1"/>
  <c r="AS197" i="1"/>
  <c r="AT197" i="1"/>
  <c r="AU197" i="1"/>
  <c r="AS198" i="1"/>
  <c r="AT198" i="1"/>
  <c r="AU198" i="1"/>
  <c r="AS199" i="1"/>
  <c r="AT199" i="1"/>
  <c r="AU199" i="1"/>
  <c r="AS200" i="1"/>
  <c r="AT200" i="1"/>
  <c r="AU200" i="1"/>
  <c r="AS201" i="1"/>
  <c r="AT201" i="1"/>
  <c r="AU201" i="1"/>
  <c r="AS202" i="1"/>
  <c r="AT202" i="1"/>
  <c r="AU202" i="1"/>
  <c r="AS203" i="1"/>
  <c r="AT203" i="1"/>
  <c r="AU203" i="1"/>
  <c r="AS204" i="1"/>
  <c r="AT204" i="1"/>
  <c r="AU204" i="1"/>
  <c r="AS205" i="1"/>
  <c r="AT205" i="1"/>
  <c r="AU205" i="1"/>
  <c r="AS206" i="1"/>
  <c r="AT206" i="1"/>
  <c r="AU206" i="1"/>
  <c r="AS207" i="1"/>
  <c r="AT207" i="1"/>
  <c r="AU207" i="1"/>
  <c r="AS208" i="1"/>
  <c r="AT208" i="1"/>
  <c r="AU208" i="1"/>
  <c r="AS209" i="1"/>
  <c r="AT209" i="1"/>
  <c r="AU209" i="1"/>
  <c r="AS210" i="1"/>
  <c r="AT210" i="1"/>
  <c r="AU210" i="1"/>
  <c r="AS211" i="1"/>
  <c r="AT211" i="1"/>
  <c r="AU211" i="1"/>
  <c r="AS212" i="1"/>
  <c r="AT212" i="1"/>
  <c r="AU212" i="1"/>
  <c r="AS213" i="1"/>
  <c r="AT213" i="1"/>
  <c r="AU213" i="1"/>
  <c r="AS214" i="1"/>
  <c r="AT214" i="1"/>
  <c r="AU214" i="1"/>
  <c r="AS215" i="1"/>
  <c r="AT215" i="1"/>
  <c r="AU215" i="1"/>
  <c r="AS216" i="1"/>
  <c r="AT216" i="1"/>
  <c r="AU216" i="1"/>
  <c r="AS217" i="1"/>
  <c r="AT217" i="1"/>
  <c r="AU217" i="1"/>
  <c r="AS218" i="1"/>
  <c r="AT218" i="1"/>
  <c r="AU218" i="1"/>
  <c r="AS219" i="1"/>
  <c r="AT219" i="1"/>
  <c r="AU219" i="1"/>
  <c r="AS220" i="1"/>
  <c r="AT220" i="1"/>
  <c r="AU220" i="1"/>
  <c r="AS221" i="1"/>
  <c r="AT221" i="1"/>
  <c r="AU221" i="1"/>
  <c r="AS222" i="1"/>
  <c r="AT222" i="1"/>
  <c r="AU222" i="1"/>
  <c r="AS223" i="1"/>
  <c r="AT223" i="1"/>
  <c r="AU223" i="1"/>
  <c r="AS224" i="1"/>
  <c r="AT224" i="1"/>
  <c r="AU224" i="1"/>
  <c r="AS225" i="1"/>
  <c r="AT225" i="1"/>
  <c r="AU225" i="1"/>
  <c r="AS226" i="1"/>
  <c r="AT226" i="1"/>
  <c r="AU226" i="1"/>
  <c r="AS227" i="1"/>
  <c r="AT227" i="1"/>
  <c r="AU227" i="1"/>
  <c r="AS228" i="1"/>
  <c r="AT228" i="1"/>
  <c r="AU228" i="1"/>
  <c r="AS229" i="1"/>
  <c r="AT229" i="1"/>
  <c r="AU229" i="1"/>
  <c r="AS230" i="1"/>
  <c r="AT230" i="1"/>
  <c r="AU230" i="1"/>
  <c r="AS231" i="1"/>
  <c r="AT231" i="1"/>
  <c r="AU231" i="1"/>
  <c r="AS232" i="1"/>
  <c r="AT232" i="1"/>
  <c r="AU232" i="1"/>
  <c r="AS233" i="1"/>
  <c r="AT233" i="1"/>
  <c r="AU233" i="1"/>
  <c r="AS234" i="1"/>
  <c r="AT234" i="1"/>
  <c r="AU234" i="1"/>
  <c r="AS235" i="1"/>
  <c r="AT235" i="1"/>
  <c r="AU235" i="1"/>
  <c r="AS236" i="1"/>
  <c r="AT236" i="1"/>
  <c r="AU236" i="1"/>
  <c r="AS237" i="1"/>
  <c r="AT237" i="1"/>
  <c r="AU237" i="1"/>
  <c r="F3" i="7" l="1"/>
  <c r="C13" i="6"/>
  <c r="M6" i="6" s="1"/>
  <c r="C14" i="6"/>
  <c r="C50" i="4" l="1"/>
  <c r="CF19" i="1" l="1"/>
  <c r="CF7" i="1" l="1"/>
  <c r="CE7" i="1" l="1"/>
  <c r="N22" i="2" l="1"/>
  <c r="BG76" i="1"/>
  <c r="BG75" i="1"/>
  <c r="R139" i="1" l="1"/>
  <c r="R140" i="1"/>
  <c r="T140" i="1"/>
  <c r="R141" i="1"/>
  <c r="T141" i="1"/>
  <c r="BM100" i="1" l="1"/>
  <c r="V2" i="2" l="1"/>
  <c r="AA134" i="1" l="1"/>
  <c r="T14" i="6" l="1"/>
  <c r="T15" i="6"/>
  <c r="T16" i="6"/>
  <c r="T17" i="6"/>
  <c r="T18" i="6"/>
  <c r="T19" i="6"/>
  <c r="T20" i="6"/>
  <c r="T21" i="6"/>
  <c r="T22" i="6"/>
  <c r="T23" i="6"/>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T57" i="6"/>
  <c r="T58" i="6"/>
  <c r="T59" i="6"/>
  <c r="T60" i="6"/>
  <c r="T61" i="6"/>
  <c r="T62" i="6"/>
  <c r="T63" i="6"/>
  <c r="T64" i="6"/>
  <c r="T65" i="6"/>
  <c r="T66" i="6"/>
  <c r="T67" i="6"/>
  <c r="T68" i="6"/>
  <c r="T69" i="6"/>
  <c r="T70" i="6"/>
  <c r="T71" i="6"/>
  <c r="T72" i="6"/>
  <c r="T73" i="6"/>
  <c r="T74" i="6"/>
  <c r="T75" i="6"/>
  <c r="T76" i="6"/>
  <c r="T77" i="6"/>
  <c r="T78" i="6"/>
  <c r="T79" i="6"/>
  <c r="T80" i="6"/>
  <c r="T81" i="6"/>
  <c r="T82" i="6"/>
  <c r="T83" i="6"/>
  <c r="T84" i="6"/>
  <c r="T85" i="6"/>
  <c r="T86" i="6"/>
  <c r="T87" i="6"/>
  <c r="T88" i="6"/>
  <c r="T89" i="6"/>
  <c r="T90" i="6"/>
  <c r="T91" i="6"/>
  <c r="T92" i="6"/>
  <c r="T93" i="6"/>
  <c r="T94" i="6"/>
  <c r="T95" i="6"/>
  <c r="T96" i="6"/>
  <c r="T97" i="6"/>
  <c r="T98" i="6"/>
  <c r="T99" i="6"/>
  <c r="T100" i="6"/>
  <c r="T101" i="6"/>
  <c r="T102" i="6"/>
  <c r="T103" i="6"/>
  <c r="T104" i="6"/>
  <c r="T105" i="6"/>
  <c r="T106" i="6"/>
  <c r="T107" i="6"/>
  <c r="T108" i="6"/>
  <c r="T109" i="6"/>
  <c r="T110" i="6"/>
  <c r="T111" i="6"/>
  <c r="T112" i="6"/>
  <c r="T13" i="6"/>
  <c r="U9" i="6"/>
  <c r="T9" i="6"/>
  <c r="B29" i="2" l="1"/>
  <c r="J131" i="1" l="1"/>
  <c r="H61" i="4" l="1"/>
  <c r="BG134" i="1" s="1"/>
  <c r="E24" i="2"/>
  <c r="AA18" i="2"/>
  <c r="B22" i="2" s="1"/>
  <c r="CF3" i="1" l="1"/>
  <c r="CH3" i="1" s="1"/>
  <c r="CF2" i="1"/>
  <c r="CH2" i="1" s="1"/>
  <c r="CH5" i="1" s="1"/>
  <c r="B17" i="2"/>
  <c r="BG81" i="1"/>
  <c r="BW76" i="1" s="1"/>
  <c r="BG79" i="1"/>
  <c r="BR75"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R221" i="1"/>
  <c r="R222" i="1"/>
  <c r="R223" i="1"/>
  <c r="R224" i="1"/>
  <c r="R225" i="1"/>
  <c r="R226" i="1"/>
  <c r="R227" i="1"/>
  <c r="R228" i="1"/>
  <c r="R229" i="1"/>
  <c r="R230" i="1"/>
  <c r="R231" i="1"/>
  <c r="R232" i="1"/>
  <c r="R233" i="1"/>
  <c r="R234" i="1"/>
  <c r="R235" i="1"/>
  <c r="R236" i="1"/>
  <c r="R237" i="1"/>
  <c r="BL107" i="1"/>
  <c r="BL106" i="1"/>
  <c r="BR50" i="1"/>
  <c r="BH106" i="1" l="1"/>
  <c r="N17" i="2"/>
  <c r="B19" i="2" s="1"/>
  <c r="R14" i="6"/>
  <c r="C15" i="6"/>
  <c r="R15" i="6" s="1"/>
  <c r="C16" i="6"/>
  <c r="R16" i="6" s="1"/>
  <c r="C17" i="6"/>
  <c r="R17" i="6" s="1"/>
  <c r="C18" i="6"/>
  <c r="R18" i="6" s="1"/>
  <c r="C19" i="6"/>
  <c r="R19" i="6" s="1"/>
  <c r="C20" i="6"/>
  <c r="R20" i="6" s="1"/>
  <c r="C21" i="6"/>
  <c r="R21" i="6" s="1"/>
  <c r="C22" i="6"/>
  <c r="R22" i="6" s="1"/>
  <c r="C23" i="6"/>
  <c r="R23" i="6" s="1"/>
  <c r="C24" i="6"/>
  <c r="R24" i="6" s="1"/>
  <c r="C25" i="6"/>
  <c r="R25" i="6" s="1"/>
  <c r="C26" i="6"/>
  <c r="R26" i="6" s="1"/>
  <c r="C27" i="6"/>
  <c r="R27" i="6" s="1"/>
  <c r="C28" i="6"/>
  <c r="R28" i="6" s="1"/>
  <c r="C29" i="6"/>
  <c r="R29" i="6" s="1"/>
  <c r="C30" i="6"/>
  <c r="R30" i="6" s="1"/>
  <c r="C31" i="6"/>
  <c r="R31" i="6" s="1"/>
  <c r="C32" i="6"/>
  <c r="R32" i="6" s="1"/>
  <c r="C33" i="6"/>
  <c r="R33" i="6" s="1"/>
  <c r="C34" i="6"/>
  <c r="R34" i="6" s="1"/>
  <c r="C35" i="6"/>
  <c r="R35" i="6" s="1"/>
  <c r="C36" i="6"/>
  <c r="R36" i="6" s="1"/>
  <c r="C37" i="6"/>
  <c r="R37" i="6" s="1"/>
  <c r="C38" i="6"/>
  <c r="R38" i="6" s="1"/>
  <c r="C39" i="6"/>
  <c r="R39" i="6" s="1"/>
  <c r="C40" i="6"/>
  <c r="R40" i="6" s="1"/>
  <c r="C41" i="6"/>
  <c r="R41" i="6" s="1"/>
  <c r="C42" i="6"/>
  <c r="R42" i="6" s="1"/>
  <c r="C43" i="6"/>
  <c r="R43" i="6" s="1"/>
  <c r="C44" i="6"/>
  <c r="R44" i="6" s="1"/>
  <c r="C45" i="6"/>
  <c r="R45" i="6" s="1"/>
  <c r="C46" i="6"/>
  <c r="R46" i="6" s="1"/>
  <c r="C47" i="6"/>
  <c r="R47" i="6" s="1"/>
  <c r="C48" i="6"/>
  <c r="R48" i="6" s="1"/>
  <c r="C49" i="6"/>
  <c r="R49" i="6" s="1"/>
  <c r="C50" i="6"/>
  <c r="R50" i="6" s="1"/>
  <c r="C51" i="6"/>
  <c r="R51" i="6" s="1"/>
  <c r="C52" i="6"/>
  <c r="R52" i="6" s="1"/>
  <c r="C53" i="6"/>
  <c r="R53" i="6" s="1"/>
  <c r="C54" i="6"/>
  <c r="R54" i="6" s="1"/>
  <c r="C55" i="6"/>
  <c r="R55" i="6" s="1"/>
  <c r="C56" i="6"/>
  <c r="R56" i="6" s="1"/>
  <c r="C57" i="6"/>
  <c r="R57" i="6" s="1"/>
  <c r="C58" i="6"/>
  <c r="R58" i="6" s="1"/>
  <c r="C59" i="6"/>
  <c r="R59" i="6" s="1"/>
  <c r="C60" i="6"/>
  <c r="R60" i="6" s="1"/>
  <c r="C61" i="6"/>
  <c r="R61" i="6" s="1"/>
  <c r="C62" i="6"/>
  <c r="R62" i="6" s="1"/>
  <c r="C63" i="6"/>
  <c r="R63" i="6" s="1"/>
  <c r="C64" i="6"/>
  <c r="R64" i="6" s="1"/>
  <c r="C65" i="6"/>
  <c r="R65" i="6" s="1"/>
  <c r="C66" i="6"/>
  <c r="R66" i="6" s="1"/>
  <c r="C67" i="6"/>
  <c r="R67" i="6" s="1"/>
  <c r="C68" i="6"/>
  <c r="R68" i="6" s="1"/>
  <c r="C69" i="6"/>
  <c r="R69" i="6" s="1"/>
  <c r="C70" i="6"/>
  <c r="R70" i="6" s="1"/>
  <c r="C71" i="6"/>
  <c r="R71" i="6" s="1"/>
  <c r="C72" i="6"/>
  <c r="R72" i="6" s="1"/>
  <c r="C73" i="6"/>
  <c r="R73" i="6" s="1"/>
  <c r="C74" i="6"/>
  <c r="R74" i="6" s="1"/>
  <c r="C75" i="6"/>
  <c r="R75" i="6" s="1"/>
  <c r="C76" i="6"/>
  <c r="R76" i="6" s="1"/>
  <c r="C77" i="6"/>
  <c r="R77" i="6" s="1"/>
  <c r="C78" i="6"/>
  <c r="R78" i="6" s="1"/>
  <c r="C79" i="6"/>
  <c r="R79" i="6" s="1"/>
  <c r="C80" i="6"/>
  <c r="R80" i="6" s="1"/>
  <c r="C81" i="6"/>
  <c r="R81" i="6" s="1"/>
  <c r="C82" i="6"/>
  <c r="R82" i="6" s="1"/>
  <c r="C83" i="6"/>
  <c r="R83" i="6" s="1"/>
  <c r="C84" i="6"/>
  <c r="R84" i="6" s="1"/>
  <c r="C85" i="6"/>
  <c r="R85" i="6" s="1"/>
  <c r="C86" i="6"/>
  <c r="R86" i="6" s="1"/>
  <c r="C87" i="6"/>
  <c r="R87" i="6" s="1"/>
  <c r="C88" i="6"/>
  <c r="R88" i="6" s="1"/>
  <c r="C89" i="6"/>
  <c r="R89" i="6" s="1"/>
  <c r="C90" i="6"/>
  <c r="R90" i="6" s="1"/>
  <c r="C91" i="6"/>
  <c r="R91" i="6" s="1"/>
  <c r="C92" i="6"/>
  <c r="R92" i="6" s="1"/>
  <c r="C93" i="6"/>
  <c r="R93" i="6" s="1"/>
  <c r="C94" i="6"/>
  <c r="R94" i="6" s="1"/>
  <c r="C95" i="6"/>
  <c r="R95" i="6" s="1"/>
  <c r="C96" i="6"/>
  <c r="R96" i="6" s="1"/>
  <c r="C97" i="6"/>
  <c r="R97" i="6" s="1"/>
  <c r="C98" i="6"/>
  <c r="R98" i="6" s="1"/>
  <c r="C99" i="6"/>
  <c r="R99" i="6" s="1"/>
  <c r="C100" i="6"/>
  <c r="R100" i="6" s="1"/>
  <c r="C101" i="6"/>
  <c r="R101" i="6" s="1"/>
  <c r="C102" i="6"/>
  <c r="R102" i="6" s="1"/>
  <c r="C103" i="6"/>
  <c r="R103" i="6" s="1"/>
  <c r="C104" i="6"/>
  <c r="R104" i="6" s="1"/>
  <c r="C105" i="6"/>
  <c r="R105" i="6" s="1"/>
  <c r="C106" i="6"/>
  <c r="R106" i="6" s="1"/>
  <c r="C107" i="6"/>
  <c r="R107" i="6" s="1"/>
  <c r="C108" i="6"/>
  <c r="R108" i="6" s="1"/>
  <c r="C109" i="6"/>
  <c r="R109" i="6" s="1"/>
  <c r="C110" i="6"/>
  <c r="R110" i="6" s="1"/>
  <c r="C111" i="6"/>
  <c r="R111" i="6" s="1"/>
  <c r="C112" i="6"/>
  <c r="R112" i="6" s="1"/>
  <c r="R13" i="6"/>
  <c r="CF22" i="1" l="1"/>
  <c r="J6" i="6"/>
  <c r="BL129" i="1"/>
  <c r="BH129" i="1"/>
  <c r="BG129" i="1" s="1"/>
  <c r="BL128" i="1"/>
  <c r="BL127" i="1"/>
  <c r="BL126" i="1"/>
  <c r="BL125" i="1"/>
  <c r="J1" i="6" l="1"/>
  <c r="E81" i="4" l="1"/>
  <c r="B82" i="4"/>
  <c r="E82" i="4"/>
  <c r="E77" i="4"/>
  <c r="E78" i="4"/>
  <c r="E79" i="4"/>
  <c r="E76" i="4"/>
  <c r="E61" i="4" s="1"/>
  <c r="B70" i="4"/>
  <c r="B85" i="4"/>
  <c r="B61" i="4" l="1"/>
  <c r="R138" i="1" s="1"/>
  <c r="AJ138" i="1" s="1"/>
  <c r="AW138" i="1" s="1"/>
  <c r="G61" i="4"/>
  <c r="D61" i="4"/>
  <c r="C61" i="4"/>
  <c r="BG121" i="1"/>
  <c r="AJ158" i="1"/>
  <c r="AQ158" i="1" s="1"/>
  <c r="AJ159" i="1"/>
  <c r="AQ159" i="1" s="1"/>
  <c r="AJ160" i="1"/>
  <c r="AQ160" i="1" s="1"/>
  <c r="AJ161" i="1"/>
  <c r="AQ161" i="1" s="1"/>
  <c r="AJ162" i="1"/>
  <c r="AQ162" i="1" s="1"/>
  <c r="AJ163" i="1"/>
  <c r="AQ163" i="1" s="1"/>
  <c r="AJ164" i="1"/>
  <c r="AQ164" i="1" s="1"/>
  <c r="AJ165" i="1"/>
  <c r="AQ165" i="1" s="1"/>
  <c r="AJ166" i="1"/>
  <c r="AQ166" i="1" s="1"/>
  <c r="AJ167" i="1"/>
  <c r="AQ167" i="1" s="1"/>
  <c r="AJ168" i="1"/>
  <c r="AQ168" i="1" s="1"/>
  <c r="AJ169" i="1"/>
  <c r="AQ169" i="1" s="1"/>
  <c r="AJ170" i="1"/>
  <c r="AQ170" i="1" s="1"/>
  <c r="AJ171" i="1"/>
  <c r="AQ171" i="1" s="1"/>
  <c r="AJ172" i="1"/>
  <c r="AQ172" i="1" s="1"/>
  <c r="AJ173" i="1"/>
  <c r="AQ173" i="1" s="1"/>
  <c r="AJ174" i="1"/>
  <c r="AQ174" i="1" s="1"/>
  <c r="AJ175" i="1"/>
  <c r="AQ175" i="1" s="1"/>
  <c r="AJ176" i="1"/>
  <c r="AQ176" i="1" s="1"/>
  <c r="AJ177" i="1"/>
  <c r="AQ177" i="1" s="1"/>
  <c r="AJ178" i="1"/>
  <c r="AQ178" i="1" s="1"/>
  <c r="AJ179" i="1"/>
  <c r="AQ179" i="1" s="1"/>
  <c r="AJ180" i="1"/>
  <c r="AQ180" i="1" s="1"/>
  <c r="AJ181" i="1"/>
  <c r="AQ181" i="1" s="1"/>
  <c r="AJ182" i="1"/>
  <c r="AQ182" i="1" s="1"/>
  <c r="AJ183" i="1"/>
  <c r="AQ183" i="1" s="1"/>
  <c r="AJ184" i="1"/>
  <c r="AQ184" i="1" s="1"/>
  <c r="AJ185" i="1"/>
  <c r="AQ185" i="1" s="1"/>
  <c r="AJ186" i="1"/>
  <c r="AQ186" i="1" s="1"/>
  <c r="AJ187" i="1"/>
  <c r="AQ187" i="1" s="1"/>
  <c r="AJ188" i="1"/>
  <c r="AQ188" i="1" s="1"/>
  <c r="AJ189" i="1"/>
  <c r="AQ189" i="1" s="1"/>
  <c r="AJ190" i="1"/>
  <c r="AQ190" i="1" s="1"/>
  <c r="AJ191" i="1"/>
  <c r="AQ191" i="1" s="1"/>
  <c r="AJ192" i="1"/>
  <c r="AQ192" i="1" s="1"/>
  <c r="AJ193" i="1"/>
  <c r="AQ193" i="1" s="1"/>
  <c r="AJ194" i="1"/>
  <c r="AQ194" i="1" s="1"/>
  <c r="AJ195" i="1"/>
  <c r="AQ195" i="1" s="1"/>
  <c r="AJ196" i="1"/>
  <c r="AQ196" i="1" s="1"/>
  <c r="AJ197" i="1"/>
  <c r="AQ197" i="1" s="1"/>
  <c r="AJ198" i="1"/>
  <c r="AQ198" i="1" s="1"/>
  <c r="AJ199" i="1"/>
  <c r="AQ199" i="1" s="1"/>
  <c r="AJ200" i="1"/>
  <c r="AQ200" i="1" s="1"/>
  <c r="AJ201" i="1"/>
  <c r="AQ201" i="1" s="1"/>
  <c r="AJ202" i="1"/>
  <c r="AQ202" i="1" s="1"/>
  <c r="AJ203" i="1"/>
  <c r="AQ203" i="1" s="1"/>
  <c r="AJ204" i="1"/>
  <c r="AQ204" i="1" s="1"/>
  <c r="AJ205" i="1"/>
  <c r="AQ205" i="1" s="1"/>
  <c r="AJ206" i="1"/>
  <c r="AQ206" i="1" s="1"/>
  <c r="AJ207" i="1"/>
  <c r="AQ207" i="1" s="1"/>
  <c r="AJ208" i="1"/>
  <c r="AQ208" i="1" s="1"/>
  <c r="AJ209" i="1"/>
  <c r="AQ209" i="1" s="1"/>
  <c r="AJ210" i="1"/>
  <c r="AQ210" i="1" s="1"/>
  <c r="AJ211" i="1"/>
  <c r="AQ211" i="1" s="1"/>
  <c r="AJ212" i="1"/>
  <c r="AQ212" i="1" s="1"/>
  <c r="AJ213" i="1"/>
  <c r="AQ213" i="1" s="1"/>
  <c r="AJ214" i="1"/>
  <c r="AQ214" i="1" s="1"/>
  <c r="AJ215" i="1"/>
  <c r="AQ215" i="1" s="1"/>
  <c r="AJ216" i="1"/>
  <c r="AQ216" i="1" s="1"/>
  <c r="AJ217" i="1"/>
  <c r="AQ217" i="1" s="1"/>
  <c r="AJ218" i="1"/>
  <c r="AQ218" i="1" s="1"/>
  <c r="AJ219" i="1"/>
  <c r="AQ219" i="1" s="1"/>
  <c r="AJ220" i="1"/>
  <c r="AQ220" i="1" s="1"/>
  <c r="AJ221" i="1"/>
  <c r="AQ221" i="1" s="1"/>
  <c r="AJ222" i="1"/>
  <c r="AQ222" i="1" s="1"/>
  <c r="AJ223" i="1"/>
  <c r="AQ223" i="1" s="1"/>
  <c r="AJ224" i="1"/>
  <c r="AQ224" i="1" s="1"/>
  <c r="AJ225" i="1"/>
  <c r="AQ225" i="1" s="1"/>
  <c r="AJ226" i="1"/>
  <c r="AQ226" i="1" s="1"/>
  <c r="AJ227" i="1"/>
  <c r="AQ227" i="1" s="1"/>
  <c r="AJ228" i="1"/>
  <c r="AQ228" i="1" s="1"/>
  <c r="AJ229" i="1"/>
  <c r="AQ229" i="1" s="1"/>
  <c r="AJ230" i="1"/>
  <c r="AQ230" i="1" s="1"/>
  <c r="AJ231" i="1"/>
  <c r="AQ231" i="1" s="1"/>
  <c r="AJ232" i="1"/>
  <c r="AQ232" i="1" s="1"/>
  <c r="AJ233" i="1"/>
  <c r="AQ233" i="1" s="1"/>
  <c r="AJ234" i="1"/>
  <c r="AQ234" i="1" s="1"/>
  <c r="AJ235" i="1"/>
  <c r="AQ235" i="1" s="1"/>
  <c r="AJ236" i="1"/>
  <c r="AQ236" i="1" s="1"/>
  <c r="AJ237" i="1"/>
  <c r="AQ237" i="1" s="1"/>
  <c r="AQ138" i="1" l="1"/>
  <c r="AV138" i="1"/>
  <c r="R146" i="1"/>
  <c r="AJ146" i="1" s="1"/>
  <c r="AQ146" i="1" s="1"/>
  <c r="R147" i="1"/>
  <c r="AJ147" i="1" s="1"/>
  <c r="AQ147" i="1" s="1"/>
  <c r="R153" i="1"/>
  <c r="AJ153" i="1" s="1"/>
  <c r="AQ153" i="1" s="1"/>
  <c r="R148" i="1"/>
  <c r="AJ148" i="1" s="1"/>
  <c r="AQ148" i="1" s="1"/>
  <c r="R154" i="1"/>
  <c r="AJ154" i="1" s="1"/>
  <c r="AQ154" i="1" s="1"/>
  <c r="R149" i="1"/>
  <c r="AJ149" i="1" s="1"/>
  <c r="AQ149" i="1" s="1"/>
  <c r="R155" i="1"/>
  <c r="AJ155" i="1" s="1"/>
  <c r="AQ155" i="1" s="1"/>
  <c r="R150" i="1"/>
  <c r="AJ150" i="1" s="1"/>
  <c r="AQ150" i="1" s="1"/>
  <c r="R156" i="1"/>
  <c r="AJ156" i="1" s="1"/>
  <c r="AQ156" i="1" s="1"/>
  <c r="R151" i="1"/>
  <c r="AJ151" i="1" s="1"/>
  <c r="AQ151" i="1" s="1"/>
  <c r="R157" i="1"/>
  <c r="AJ157" i="1" s="1"/>
  <c r="AQ157" i="1" s="1"/>
  <c r="R152" i="1"/>
  <c r="AJ152" i="1" s="1"/>
  <c r="AQ152" i="1" s="1"/>
  <c r="R144" i="1"/>
  <c r="AJ144" i="1" s="1"/>
  <c r="AQ144" i="1" s="1"/>
  <c r="R145" i="1"/>
  <c r="AJ145" i="1" s="1"/>
  <c r="AK145" i="1" s="1"/>
  <c r="V145" i="1" s="1"/>
  <c r="AL145" i="1" s="1"/>
  <c r="AK222" i="1"/>
  <c r="V222" i="1" s="1"/>
  <c r="AL222" i="1" s="1"/>
  <c r="T222" i="1"/>
  <c r="AK204" i="1"/>
  <c r="V204" i="1" s="1"/>
  <c r="AL204" i="1" s="1"/>
  <c r="T204" i="1"/>
  <c r="AK180" i="1"/>
  <c r="V180" i="1" s="1"/>
  <c r="AL180" i="1" s="1"/>
  <c r="T180" i="1"/>
  <c r="AK168" i="1"/>
  <c r="V168" i="1" s="1"/>
  <c r="AL168" i="1" s="1"/>
  <c r="T168" i="1"/>
  <c r="AK227" i="1"/>
  <c r="V227" i="1" s="1"/>
  <c r="AL227" i="1" s="1"/>
  <c r="T227" i="1"/>
  <c r="AK221" i="1"/>
  <c r="V221" i="1" s="1"/>
  <c r="AL221" i="1" s="1"/>
  <c r="T221" i="1"/>
  <c r="AK215" i="1"/>
  <c r="V215" i="1" s="1"/>
  <c r="AL215" i="1" s="1"/>
  <c r="T215" i="1"/>
  <c r="AK209" i="1"/>
  <c r="V209" i="1" s="1"/>
  <c r="AL209" i="1" s="1"/>
  <c r="T209" i="1"/>
  <c r="AK203" i="1"/>
  <c r="V203" i="1" s="1"/>
  <c r="AL203" i="1" s="1"/>
  <c r="T203" i="1"/>
  <c r="AK197" i="1"/>
  <c r="V197" i="1" s="1"/>
  <c r="AL197" i="1" s="1"/>
  <c r="T197" i="1"/>
  <c r="AK191" i="1"/>
  <c r="V191" i="1" s="1"/>
  <c r="AL191" i="1" s="1"/>
  <c r="T191" i="1"/>
  <c r="AK185" i="1"/>
  <c r="V185" i="1" s="1"/>
  <c r="AL185" i="1" s="1"/>
  <c r="T185" i="1"/>
  <c r="AK179" i="1"/>
  <c r="V179" i="1" s="1"/>
  <c r="AL179" i="1" s="1"/>
  <c r="T179" i="1"/>
  <c r="AK173" i="1"/>
  <c r="V173" i="1" s="1"/>
  <c r="AL173" i="1" s="1"/>
  <c r="T173" i="1"/>
  <c r="AK167" i="1"/>
  <c r="V167" i="1" s="1"/>
  <c r="AL167" i="1" s="1"/>
  <c r="T167" i="1"/>
  <c r="AK161" i="1"/>
  <c r="V161" i="1" s="1"/>
  <c r="AL161" i="1" s="1"/>
  <c r="T161" i="1"/>
  <c r="T155" i="1"/>
  <c r="AK234" i="1"/>
  <c r="V234" i="1" s="1"/>
  <c r="AL234" i="1" s="1"/>
  <c r="T234" i="1"/>
  <c r="AK210" i="1"/>
  <c r="V210" i="1" s="1"/>
  <c r="AL210" i="1" s="1"/>
  <c r="T210" i="1"/>
  <c r="AK186" i="1"/>
  <c r="V186" i="1" s="1"/>
  <c r="AL186" i="1" s="1"/>
  <c r="T186" i="1"/>
  <c r="AK174" i="1"/>
  <c r="V174" i="1" s="1"/>
  <c r="AL174" i="1" s="1"/>
  <c r="T174" i="1"/>
  <c r="AK162" i="1"/>
  <c r="V162" i="1" s="1"/>
  <c r="AL162" i="1" s="1"/>
  <c r="T162" i="1"/>
  <c r="AK233" i="1"/>
  <c r="V233" i="1" s="1"/>
  <c r="AL233" i="1" s="1"/>
  <c r="T233" i="1"/>
  <c r="AK232" i="1"/>
  <c r="V232" i="1" s="1"/>
  <c r="AL232" i="1" s="1"/>
  <c r="T232" i="1"/>
  <c r="AK226" i="1"/>
  <c r="V226" i="1" s="1"/>
  <c r="AL226" i="1" s="1"/>
  <c r="T226" i="1"/>
  <c r="AK220" i="1"/>
  <c r="V220" i="1" s="1"/>
  <c r="AL220" i="1" s="1"/>
  <c r="T220" i="1"/>
  <c r="AK214" i="1"/>
  <c r="V214" i="1" s="1"/>
  <c r="AL214" i="1" s="1"/>
  <c r="T214" i="1"/>
  <c r="AK208" i="1"/>
  <c r="V208" i="1" s="1"/>
  <c r="AL208" i="1" s="1"/>
  <c r="T208" i="1"/>
  <c r="AK202" i="1"/>
  <c r="V202" i="1" s="1"/>
  <c r="AL202" i="1" s="1"/>
  <c r="T202" i="1"/>
  <c r="AK196" i="1"/>
  <c r="V196" i="1" s="1"/>
  <c r="AL196" i="1" s="1"/>
  <c r="T196" i="1"/>
  <c r="AK190" i="1"/>
  <c r="V190" i="1" s="1"/>
  <c r="AL190" i="1" s="1"/>
  <c r="T190" i="1"/>
  <c r="AK184" i="1"/>
  <c r="V184" i="1" s="1"/>
  <c r="AL184" i="1" s="1"/>
  <c r="T184" i="1"/>
  <c r="AK178" i="1"/>
  <c r="V178" i="1" s="1"/>
  <c r="AL178" i="1" s="1"/>
  <c r="T178" i="1"/>
  <c r="AK172" i="1"/>
  <c r="V172" i="1" s="1"/>
  <c r="AL172" i="1" s="1"/>
  <c r="T172" i="1"/>
  <c r="AK166" i="1"/>
  <c r="V166" i="1" s="1"/>
  <c r="AL166" i="1" s="1"/>
  <c r="T166" i="1"/>
  <c r="AK160" i="1"/>
  <c r="V160" i="1" s="1"/>
  <c r="AL160" i="1" s="1"/>
  <c r="T160" i="1"/>
  <c r="T154" i="1"/>
  <c r="AK201" i="1"/>
  <c r="V201" i="1" s="1"/>
  <c r="AL201" i="1" s="1"/>
  <c r="T201" i="1"/>
  <c r="AK195" i="1"/>
  <c r="V195" i="1" s="1"/>
  <c r="AL195" i="1" s="1"/>
  <c r="T195" i="1"/>
  <c r="AK189" i="1"/>
  <c r="V189" i="1" s="1"/>
  <c r="AL189" i="1" s="1"/>
  <c r="T189" i="1"/>
  <c r="AK183" i="1"/>
  <c r="V183" i="1" s="1"/>
  <c r="AL183" i="1" s="1"/>
  <c r="T183" i="1"/>
  <c r="AK177" i="1"/>
  <c r="V177" i="1" s="1"/>
  <c r="AL177" i="1" s="1"/>
  <c r="T177" i="1"/>
  <c r="AK171" i="1"/>
  <c r="V171" i="1" s="1"/>
  <c r="AL171" i="1" s="1"/>
  <c r="T171" i="1"/>
  <c r="AK165" i="1"/>
  <c r="V165" i="1" s="1"/>
  <c r="AL165" i="1" s="1"/>
  <c r="T165" i="1"/>
  <c r="AK159" i="1"/>
  <c r="V159" i="1" s="1"/>
  <c r="AL159" i="1" s="1"/>
  <c r="T159" i="1"/>
  <c r="T153" i="1"/>
  <c r="T147" i="1"/>
  <c r="AK216" i="1"/>
  <c r="V216" i="1" s="1"/>
  <c r="AL216" i="1" s="1"/>
  <c r="T216" i="1"/>
  <c r="AK192" i="1"/>
  <c r="V192" i="1" s="1"/>
  <c r="AL192" i="1" s="1"/>
  <c r="T192" i="1"/>
  <c r="AK231" i="1"/>
  <c r="V231" i="1" s="1"/>
  <c r="AL231" i="1" s="1"/>
  <c r="T231" i="1"/>
  <c r="AK219" i="1"/>
  <c r="V219" i="1" s="1"/>
  <c r="AL219" i="1" s="1"/>
  <c r="T219" i="1"/>
  <c r="AK207" i="1"/>
  <c r="V207" i="1" s="1"/>
  <c r="AL207" i="1" s="1"/>
  <c r="T207" i="1"/>
  <c r="AK236" i="1"/>
  <c r="V236" i="1" s="1"/>
  <c r="AL236" i="1" s="1"/>
  <c r="T236" i="1"/>
  <c r="AK230" i="1"/>
  <c r="V230" i="1" s="1"/>
  <c r="AL230" i="1" s="1"/>
  <c r="T230" i="1"/>
  <c r="AK224" i="1"/>
  <c r="V224" i="1" s="1"/>
  <c r="AL224" i="1" s="1"/>
  <c r="T224" i="1"/>
  <c r="AK218" i="1"/>
  <c r="V218" i="1" s="1"/>
  <c r="AL218" i="1" s="1"/>
  <c r="T218" i="1"/>
  <c r="AK212" i="1"/>
  <c r="V212" i="1" s="1"/>
  <c r="AL212" i="1" s="1"/>
  <c r="T212" i="1"/>
  <c r="AK206" i="1"/>
  <c r="V206" i="1" s="1"/>
  <c r="AL206" i="1" s="1"/>
  <c r="T206" i="1"/>
  <c r="AK200" i="1"/>
  <c r="V200" i="1" s="1"/>
  <c r="AL200" i="1" s="1"/>
  <c r="T200" i="1"/>
  <c r="AK194" i="1"/>
  <c r="V194" i="1" s="1"/>
  <c r="AL194" i="1" s="1"/>
  <c r="T194" i="1"/>
  <c r="AK188" i="1"/>
  <c r="V188" i="1" s="1"/>
  <c r="AL188" i="1" s="1"/>
  <c r="T188" i="1"/>
  <c r="AK182" i="1"/>
  <c r="V182" i="1" s="1"/>
  <c r="AL182" i="1" s="1"/>
  <c r="T182" i="1"/>
  <c r="AK176" i="1"/>
  <c r="V176" i="1" s="1"/>
  <c r="AL176" i="1" s="1"/>
  <c r="T176" i="1"/>
  <c r="AK170" i="1"/>
  <c r="V170" i="1" s="1"/>
  <c r="AL170" i="1" s="1"/>
  <c r="T170" i="1"/>
  <c r="AK164" i="1"/>
  <c r="V164" i="1" s="1"/>
  <c r="AL164" i="1" s="1"/>
  <c r="T164" i="1"/>
  <c r="AK158" i="1"/>
  <c r="V158" i="1" s="1"/>
  <c r="AL158" i="1" s="1"/>
  <c r="T158" i="1"/>
  <c r="T146" i="1"/>
  <c r="AK228" i="1"/>
  <c r="V228" i="1" s="1"/>
  <c r="AL228" i="1" s="1"/>
  <c r="T228" i="1"/>
  <c r="AK198" i="1"/>
  <c r="V198" i="1" s="1"/>
  <c r="AL198" i="1" s="1"/>
  <c r="T198" i="1"/>
  <c r="AK237" i="1"/>
  <c r="V237" i="1" s="1"/>
  <c r="AL237" i="1" s="1"/>
  <c r="T237" i="1"/>
  <c r="AK225" i="1"/>
  <c r="V225" i="1" s="1"/>
  <c r="AL225" i="1" s="1"/>
  <c r="T225" i="1"/>
  <c r="AK213" i="1"/>
  <c r="V213" i="1" s="1"/>
  <c r="AL213" i="1" s="1"/>
  <c r="T213" i="1"/>
  <c r="AK235" i="1"/>
  <c r="V235" i="1" s="1"/>
  <c r="AL235" i="1" s="1"/>
  <c r="T235" i="1"/>
  <c r="AK229" i="1"/>
  <c r="V229" i="1" s="1"/>
  <c r="AL229" i="1" s="1"/>
  <c r="T229" i="1"/>
  <c r="AK223" i="1"/>
  <c r="V223" i="1" s="1"/>
  <c r="AL223" i="1" s="1"/>
  <c r="T223" i="1"/>
  <c r="AK217" i="1"/>
  <c r="V217" i="1" s="1"/>
  <c r="AL217" i="1" s="1"/>
  <c r="T217" i="1"/>
  <c r="AK211" i="1"/>
  <c r="V211" i="1" s="1"/>
  <c r="AL211" i="1" s="1"/>
  <c r="T211" i="1"/>
  <c r="AK205" i="1"/>
  <c r="V205" i="1" s="1"/>
  <c r="AL205" i="1" s="1"/>
  <c r="T205" i="1"/>
  <c r="AK199" i="1"/>
  <c r="V199" i="1" s="1"/>
  <c r="AL199" i="1" s="1"/>
  <c r="T199" i="1"/>
  <c r="AK193" i="1"/>
  <c r="V193" i="1" s="1"/>
  <c r="AL193" i="1" s="1"/>
  <c r="T193" i="1"/>
  <c r="AK187" i="1"/>
  <c r="V187" i="1" s="1"/>
  <c r="AL187" i="1" s="1"/>
  <c r="T187" i="1"/>
  <c r="AK181" i="1"/>
  <c r="V181" i="1" s="1"/>
  <c r="AL181" i="1" s="1"/>
  <c r="T181" i="1"/>
  <c r="AK175" i="1"/>
  <c r="V175" i="1" s="1"/>
  <c r="AL175" i="1" s="1"/>
  <c r="T175" i="1"/>
  <c r="AK169" i="1"/>
  <c r="V169" i="1" s="1"/>
  <c r="AL169" i="1" s="1"/>
  <c r="T169" i="1"/>
  <c r="AK163" i="1"/>
  <c r="V163" i="1" s="1"/>
  <c r="AL163" i="1" s="1"/>
  <c r="T163" i="1"/>
  <c r="T157" i="1"/>
  <c r="T151" i="1"/>
  <c r="AJ140" i="1"/>
  <c r="AJ141" i="1"/>
  <c r="R142" i="1"/>
  <c r="AJ142" i="1" s="1"/>
  <c r="R143" i="1"/>
  <c r="AJ143" i="1" s="1"/>
  <c r="F61" i="4"/>
  <c r="AK146" i="1" l="1"/>
  <c r="V146" i="1" s="1"/>
  <c r="AL146" i="1" s="1"/>
  <c r="AO214" i="1"/>
  <c r="AP214" i="1"/>
  <c r="AP181" i="1"/>
  <c r="AO181" i="1"/>
  <c r="AP217" i="1"/>
  <c r="AO217" i="1"/>
  <c r="AP235" i="1"/>
  <c r="AO235" i="1"/>
  <c r="AO237" i="1"/>
  <c r="AP237" i="1"/>
  <c r="AP146" i="1"/>
  <c r="AO146" i="1"/>
  <c r="AP170" i="1"/>
  <c r="AO170" i="1"/>
  <c r="AO188" i="1"/>
  <c r="AP188" i="1"/>
  <c r="AP206" i="1"/>
  <c r="AO206" i="1"/>
  <c r="AP224" i="1"/>
  <c r="AO224" i="1"/>
  <c r="AO207" i="1"/>
  <c r="AP207" i="1"/>
  <c r="AP192" i="1"/>
  <c r="AO192" i="1"/>
  <c r="AO159" i="1"/>
  <c r="AP159" i="1"/>
  <c r="AO177" i="1"/>
  <c r="AP177" i="1"/>
  <c r="AO195" i="1"/>
  <c r="AP195" i="1"/>
  <c r="AO173" i="1"/>
  <c r="AP173" i="1"/>
  <c r="AO191" i="1"/>
  <c r="AP191" i="1"/>
  <c r="AO209" i="1"/>
  <c r="AP209" i="1"/>
  <c r="AO227" i="1"/>
  <c r="AP227" i="1"/>
  <c r="AO204" i="1"/>
  <c r="AP204" i="1"/>
  <c r="AO232" i="1"/>
  <c r="AP232" i="1"/>
  <c r="AP199" i="1"/>
  <c r="AO199" i="1"/>
  <c r="AO166" i="1"/>
  <c r="AP166" i="1"/>
  <c r="AO184" i="1"/>
  <c r="AP184" i="1"/>
  <c r="AO202" i="1"/>
  <c r="AP202" i="1"/>
  <c r="AO220" i="1"/>
  <c r="AP220" i="1"/>
  <c r="AO233" i="1"/>
  <c r="AP233" i="1"/>
  <c r="AO186" i="1"/>
  <c r="AP186" i="1"/>
  <c r="AO196" i="1"/>
  <c r="AP196" i="1"/>
  <c r="AP163" i="1"/>
  <c r="AO163" i="1"/>
  <c r="AP169" i="1"/>
  <c r="AO169" i="1"/>
  <c r="AP205" i="1"/>
  <c r="AO205" i="1"/>
  <c r="AP223" i="1"/>
  <c r="AO223" i="1"/>
  <c r="AO198" i="1"/>
  <c r="AP198" i="1"/>
  <c r="AP176" i="1"/>
  <c r="AO176" i="1"/>
  <c r="AO212" i="1"/>
  <c r="AP212" i="1"/>
  <c r="AO219" i="1"/>
  <c r="AP219" i="1"/>
  <c r="AO216" i="1"/>
  <c r="AP216" i="1"/>
  <c r="AO165" i="1"/>
  <c r="AP165" i="1"/>
  <c r="AO183" i="1"/>
  <c r="AP183" i="1"/>
  <c r="AO201" i="1"/>
  <c r="AP201" i="1"/>
  <c r="AO161" i="1"/>
  <c r="AP161" i="1"/>
  <c r="AO179" i="1"/>
  <c r="AP179" i="1"/>
  <c r="AO197" i="1"/>
  <c r="AP197" i="1"/>
  <c r="AO215" i="1"/>
  <c r="AP215" i="1"/>
  <c r="AP168" i="1"/>
  <c r="AO168" i="1"/>
  <c r="AP222" i="1"/>
  <c r="AO222" i="1"/>
  <c r="AO178" i="1"/>
  <c r="AP178" i="1"/>
  <c r="AP234" i="1"/>
  <c r="AO234" i="1"/>
  <c r="AP187" i="1"/>
  <c r="AO187" i="1"/>
  <c r="AO213" i="1"/>
  <c r="AP213" i="1"/>
  <c r="AO158" i="1"/>
  <c r="AP158" i="1"/>
  <c r="AP194" i="1"/>
  <c r="AO194" i="1"/>
  <c r="AP230" i="1"/>
  <c r="AO230" i="1"/>
  <c r="AO172" i="1"/>
  <c r="AP172" i="1"/>
  <c r="AO190" i="1"/>
  <c r="AP190" i="1"/>
  <c r="AO208" i="1"/>
  <c r="AP208" i="1"/>
  <c r="AO226" i="1"/>
  <c r="AP226" i="1"/>
  <c r="AO162" i="1"/>
  <c r="AP162" i="1"/>
  <c r="AO210" i="1"/>
  <c r="AP210" i="1"/>
  <c r="AP145" i="1"/>
  <c r="AO145" i="1"/>
  <c r="AO160" i="1"/>
  <c r="AP160" i="1"/>
  <c r="AO174" i="1"/>
  <c r="AP174" i="1"/>
  <c r="AP175" i="1"/>
  <c r="AO175" i="1"/>
  <c r="AP193" i="1"/>
  <c r="AO193" i="1"/>
  <c r="AP211" i="1"/>
  <c r="AO211" i="1"/>
  <c r="AP229" i="1"/>
  <c r="AO229" i="1"/>
  <c r="AO225" i="1"/>
  <c r="AP225" i="1"/>
  <c r="AO228" i="1"/>
  <c r="AP228" i="1"/>
  <c r="AP164" i="1"/>
  <c r="AO164" i="1"/>
  <c r="AP182" i="1"/>
  <c r="AO182" i="1"/>
  <c r="AP200" i="1"/>
  <c r="AO200" i="1"/>
  <c r="AP218" i="1"/>
  <c r="AO218" i="1"/>
  <c r="AP236" i="1"/>
  <c r="AO236" i="1"/>
  <c r="AO231" i="1"/>
  <c r="AP231" i="1"/>
  <c r="AO171" i="1"/>
  <c r="AP171" i="1"/>
  <c r="AO189" i="1"/>
  <c r="AP189" i="1"/>
  <c r="AO167" i="1"/>
  <c r="AP167" i="1"/>
  <c r="AO185" i="1"/>
  <c r="AP185" i="1"/>
  <c r="AO203" i="1"/>
  <c r="AP203" i="1"/>
  <c r="AO221" i="1"/>
  <c r="AP221" i="1"/>
  <c r="AP180" i="1"/>
  <c r="AO180" i="1"/>
  <c r="AK150" i="1"/>
  <c r="V150" i="1" s="1"/>
  <c r="AL150" i="1" s="1"/>
  <c r="AK156" i="1"/>
  <c r="V156" i="1" s="1"/>
  <c r="AL156" i="1" s="1"/>
  <c r="AK147" i="1"/>
  <c r="V147" i="1" s="1"/>
  <c r="AL147" i="1" s="1"/>
  <c r="T148" i="1"/>
  <c r="T150" i="1"/>
  <c r="AK155" i="1"/>
  <c r="V155" i="1" s="1"/>
  <c r="AL155" i="1" s="1"/>
  <c r="AK151" i="1"/>
  <c r="V151" i="1" s="1"/>
  <c r="AL151" i="1" s="1"/>
  <c r="AK153" i="1"/>
  <c r="V153" i="1" s="1"/>
  <c r="AL153" i="1" s="1"/>
  <c r="AK152" i="1"/>
  <c r="V152" i="1" s="1"/>
  <c r="AL152" i="1" s="1"/>
  <c r="AK148" i="1"/>
  <c r="V148" i="1" s="1"/>
  <c r="AL148" i="1" s="1"/>
  <c r="T149" i="1"/>
  <c r="AK154" i="1"/>
  <c r="V154" i="1" s="1"/>
  <c r="AL154" i="1" s="1"/>
  <c r="AK149" i="1"/>
  <c r="V149" i="1" s="1"/>
  <c r="AL149" i="1" s="1"/>
  <c r="AK157" i="1"/>
  <c r="V157" i="1" s="1"/>
  <c r="AL157" i="1" s="1"/>
  <c r="T152" i="1"/>
  <c r="T156" i="1"/>
  <c r="T144" i="1"/>
  <c r="AK142" i="1"/>
  <c r="V142" i="1" s="1"/>
  <c r="AL142" i="1" s="1"/>
  <c r="AQ142" i="1"/>
  <c r="AK144" i="1"/>
  <c r="V144" i="1" s="1"/>
  <c r="AL144" i="1" s="1"/>
  <c r="AK143" i="1"/>
  <c r="V143" i="1" s="1"/>
  <c r="AL143" i="1" s="1"/>
  <c r="AQ143" i="1"/>
  <c r="T145" i="1"/>
  <c r="AQ145" i="1"/>
  <c r="AK141" i="1"/>
  <c r="V141" i="1" s="1"/>
  <c r="AL141" i="1" s="1"/>
  <c r="AQ141" i="1"/>
  <c r="AK140" i="1"/>
  <c r="V140" i="1" s="1"/>
  <c r="AL140" i="1" s="1"/>
  <c r="AQ140" i="1"/>
  <c r="T143" i="1"/>
  <c r="T142" i="1"/>
  <c r="T138" i="1"/>
  <c r="AJ139" i="1"/>
  <c r="T139" i="1" s="1"/>
  <c r="U50" i="1"/>
  <c r="U51" i="1"/>
  <c r="U81" i="1"/>
  <c r="U80" i="1"/>
  <c r="AO147" i="1" l="1"/>
  <c r="AP147" i="1"/>
  <c r="AO148" i="1"/>
  <c r="AP148" i="1"/>
  <c r="AO144" i="1"/>
  <c r="AP144" i="1"/>
  <c r="AP157" i="1"/>
  <c r="AO157" i="1"/>
  <c r="AO153" i="1"/>
  <c r="AP153" i="1"/>
  <c r="AO156" i="1"/>
  <c r="AP156" i="1"/>
  <c r="AO149" i="1"/>
  <c r="AP149" i="1"/>
  <c r="AO150" i="1"/>
  <c r="AP150" i="1"/>
  <c r="AP140" i="1"/>
  <c r="AO140" i="1"/>
  <c r="AO141" i="1"/>
  <c r="AP141" i="1"/>
  <c r="AO142" i="1"/>
  <c r="AP142" i="1"/>
  <c r="AO154" i="1"/>
  <c r="AP154" i="1"/>
  <c r="AO155" i="1"/>
  <c r="AP155" i="1"/>
  <c r="AO143" i="1"/>
  <c r="AP143" i="1"/>
  <c r="AP152" i="1"/>
  <c r="AO152" i="1"/>
  <c r="AP151" i="1"/>
  <c r="AO151" i="1"/>
  <c r="BG133" i="1"/>
  <c r="AQ139" i="1"/>
  <c r="BW44" i="1"/>
  <c r="AK139" i="1"/>
  <c r="V139" i="1" s="1"/>
  <c r="AL139" i="1" s="1"/>
  <c r="AK138" i="1"/>
  <c r="V138" i="1" s="1"/>
  <c r="CF17" i="1"/>
  <c r="K22" i="2" s="1"/>
  <c r="AL138" i="1" l="1"/>
  <c r="AO138" i="1" s="1"/>
  <c r="AP139" i="1"/>
  <c r="AO139" i="1"/>
  <c r="X1" i="1"/>
  <c r="AP138" i="1" l="1"/>
  <c r="E109" i="2"/>
  <c r="K109" i="2"/>
  <c r="B15" i="2"/>
  <c r="K75" i="2"/>
  <c r="K41" i="2"/>
  <c r="B6" i="2"/>
  <c r="E75" i="2"/>
  <c r="E41" i="2"/>
  <c r="S123" i="2"/>
  <c r="S124" i="2"/>
  <c r="S125" i="2"/>
  <c r="S126" i="2"/>
  <c r="S127" i="2"/>
  <c r="S128" i="2"/>
  <c r="S129" i="2"/>
  <c r="S130" i="2"/>
  <c r="S131" i="2"/>
  <c r="S132" i="2"/>
  <c r="S133" i="2"/>
  <c r="S134" i="2"/>
  <c r="S135" i="2"/>
  <c r="S136" i="2"/>
  <c r="S137" i="2"/>
  <c r="S138" i="2"/>
  <c r="S139" i="2"/>
  <c r="S140" i="2"/>
  <c r="S141" i="2"/>
  <c r="L123" i="2"/>
  <c r="L124" i="2"/>
  <c r="L125" i="2"/>
  <c r="L126" i="2"/>
  <c r="L127" i="2"/>
  <c r="L128" i="2"/>
  <c r="L129" i="2"/>
  <c r="L130" i="2"/>
  <c r="L131" i="2"/>
  <c r="L132" i="2"/>
  <c r="L133" i="2"/>
  <c r="L134" i="2"/>
  <c r="L135" i="2"/>
  <c r="L136" i="2"/>
  <c r="L137" i="2"/>
  <c r="L138" i="2"/>
  <c r="L139" i="2"/>
  <c r="L140" i="2"/>
  <c r="L141" i="2"/>
  <c r="S122" i="2"/>
  <c r="L122" i="2"/>
  <c r="S84" i="2"/>
  <c r="S85" i="2"/>
  <c r="S86" i="2"/>
  <c r="S87" i="2"/>
  <c r="S88" i="2"/>
  <c r="S89" i="2"/>
  <c r="S90" i="2"/>
  <c r="S91" i="2"/>
  <c r="S92" i="2"/>
  <c r="S93" i="2"/>
  <c r="S94" i="2"/>
  <c r="S95" i="2"/>
  <c r="S96" i="2"/>
  <c r="S97" i="2"/>
  <c r="S98" i="2"/>
  <c r="S99" i="2"/>
  <c r="S100" i="2"/>
  <c r="S101" i="2"/>
  <c r="S102" i="2"/>
  <c r="S103" i="2"/>
  <c r="S104" i="2"/>
  <c r="S105" i="2"/>
  <c r="S106" i="2"/>
  <c r="S107" i="2"/>
  <c r="S112" i="2"/>
  <c r="S113" i="2"/>
  <c r="S114" i="2"/>
  <c r="S115" i="2"/>
  <c r="S116" i="2"/>
  <c r="S117" i="2"/>
  <c r="S118" i="2"/>
  <c r="S119" i="2"/>
  <c r="S120" i="2"/>
  <c r="S121" i="2"/>
  <c r="L84" i="2"/>
  <c r="L85" i="2"/>
  <c r="L86" i="2"/>
  <c r="L87" i="2"/>
  <c r="L88" i="2"/>
  <c r="L89" i="2"/>
  <c r="L90" i="2"/>
  <c r="L91" i="2"/>
  <c r="L92" i="2"/>
  <c r="L93" i="2"/>
  <c r="L94" i="2"/>
  <c r="L95" i="2"/>
  <c r="L96" i="2"/>
  <c r="L97" i="2"/>
  <c r="L98" i="2"/>
  <c r="L99" i="2"/>
  <c r="L100" i="2"/>
  <c r="L101" i="2"/>
  <c r="L102" i="2"/>
  <c r="L103" i="2"/>
  <c r="L104" i="2"/>
  <c r="L105" i="2"/>
  <c r="L106" i="2"/>
  <c r="L107" i="2"/>
  <c r="L112" i="2"/>
  <c r="L113" i="2"/>
  <c r="L114" i="2"/>
  <c r="L115" i="2"/>
  <c r="L116" i="2"/>
  <c r="L117" i="2"/>
  <c r="L118" i="2"/>
  <c r="L119" i="2"/>
  <c r="L120" i="2"/>
  <c r="L121" i="2"/>
  <c r="S83" i="2"/>
  <c r="L83" i="2"/>
  <c r="S45" i="2"/>
  <c r="S46" i="2"/>
  <c r="S47" i="2"/>
  <c r="S48" i="2"/>
  <c r="S49" i="2"/>
  <c r="S50" i="2"/>
  <c r="S51" i="2"/>
  <c r="S52" i="2"/>
  <c r="S53" i="2"/>
  <c r="S54" i="2"/>
  <c r="S55" i="2"/>
  <c r="S56" i="2"/>
  <c r="S57" i="2"/>
  <c r="S58" i="2"/>
  <c r="S59" i="2"/>
  <c r="S60" i="2"/>
  <c r="S61" i="2"/>
  <c r="S62" i="2"/>
  <c r="S63" i="2"/>
  <c r="S64" i="2"/>
  <c r="S65" i="2"/>
  <c r="S66" i="2"/>
  <c r="S67" i="2"/>
  <c r="S68" i="2"/>
  <c r="S69" i="2"/>
  <c r="S70" i="2"/>
  <c r="S71" i="2"/>
  <c r="S72" i="2"/>
  <c r="S73" i="2"/>
  <c r="S78" i="2"/>
  <c r="S79" i="2"/>
  <c r="S80" i="2"/>
  <c r="S81" i="2"/>
  <c r="S82" i="2"/>
  <c r="L45" i="2"/>
  <c r="L46" i="2"/>
  <c r="L47" i="2"/>
  <c r="L48" i="2"/>
  <c r="L49" i="2"/>
  <c r="L50" i="2"/>
  <c r="L51" i="2"/>
  <c r="L52" i="2"/>
  <c r="L53" i="2"/>
  <c r="L54" i="2"/>
  <c r="L55" i="2"/>
  <c r="L56" i="2"/>
  <c r="L57" i="2"/>
  <c r="L58" i="2"/>
  <c r="L59" i="2"/>
  <c r="L60" i="2"/>
  <c r="L61" i="2"/>
  <c r="L62" i="2"/>
  <c r="L63" i="2"/>
  <c r="L64" i="2"/>
  <c r="L65" i="2"/>
  <c r="L66" i="2"/>
  <c r="L67" i="2"/>
  <c r="L68" i="2"/>
  <c r="L69" i="2"/>
  <c r="L70" i="2"/>
  <c r="L71" i="2"/>
  <c r="L72" i="2"/>
  <c r="L73" i="2"/>
  <c r="L78" i="2"/>
  <c r="L79" i="2"/>
  <c r="L80" i="2"/>
  <c r="L81" i="2"/>
  <c r="L82" i="2"/>
  <c r="S44" i="2"/>
  <c r="L44" i="2"/>
  <c r="S34" i="2"/>
  <c r="S35" i="2"/>
  <c r="S36" i="2"/>
  <c r="S37" i="2"/>
  <c r="S38" i="2"/>
  <c r="L30" i="2"/>
  <c r="L31" i="2"/>
  <c r="L32" i="2"/>
  <c r="L33" i="2"/>
  <c r="L34" i="2"/>
  <c r="L35" i="2"/>
  <c r="L36" i="2"/>
  <c r="L37" i="2"/>
  <c r="L38" i="2"/>
  <c r="L29" i="2"/>
  <c r="B123" i="2"/>
  <c r="B124" i="2"/>
  <c r="B125" i="2"/>
  <c r="B126" i="2"/>
  <c r="B127" i="2"/>
  <c r="B128" i="2"/>
  <c r="B129" i="2"/>
  <c r="B130" i="2"/>
  <c r="B131" i="2"/>
  <c r="B132" i="2"/>
  <c r="B133" i="2"/>
  <c r="B134" i="2"/>
  <c r="B135" i="2"/>
  <c r="B136" i="2"/>
  <c r="B137" i="2"/>
  <c r="B138" i="2"/>
  <c r="B139" i="2"/>
  <c r="B140" i="2"/>
  <c r="B141" i="2"/>
  <c r="J123" i="2"/>
  <c r="J124" i="2"/>
  <c r="J125" i="2"/>
  <c r="J126" i="2"/>
  <c r="J127" i="2"/>
  <c r="J128" i="2"/>
  <c r="J129" i="2"/>
  <c r="J130" i="2"/>
  <c r="J131" i="2"/>
  <c r="J132" i="2"/>
  <c r="J133" i="2"/>
  <c r="J134" i="2"/>
  <c r="J135" i="2"/>
  <c r="J136" i="2"/>
  <c r="J137" i="2"/>
  <c r="J138" i="2"/>
  <c r="J139" i="2"/>
  <c r="J140" i="2"/>
  <c r="J141" i="2"/>
  <c r="J122" i="2"/>
  <c r="B122" i="2"/>
  <c r="J84" i="2"/>
  <c r="J85" i="2"/>
  <c r="J86" i="2"/>
  <c r="J87" i="2"/>
  <c r="J88" i="2"/>
  <c r="J89" i="2"/>
  <c r="J90" i="2"/>
  <c r="J91" i="2"/>
  <c r="J92" i="2"/>
  <c r="J93" i="2"/>
  <c r="J94" i="2"/>
  <c r="J95" i="2"/>
  <c r="J96" i="2"/>
  <c r="J97" i="2"/>
  <c r="J98" i="2"/>
  <c r="J99" i="2"/>
  <c r="J100" i="2"/>
  <c r="J101" i="2"/>
  <c r="J102" i="2"/>
  <c r="J103" i="2"/>
  <c r="J104" i="2"/>
  <c r="J105" i="2"/>
  <c r="J106" i="2"/>
  <c r="J107" i="2"/>
  <c r="J112" i="2"/>
  <c r="J113" i="2"/>
  <c r="J114" i="2"/>
  <c r="J115" i="2"/>
  <c r="J116" i="2"/>
  <c r="J117" i="2"/>
  <c r="J118" i="2"/>
  <c r="J119" i="2"/>
  <c r="J120" i="2"/>
  <c r="J121" i="2"/>
  <c r="J83"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8" i="2"/>
  <c r="J79" i="2"/>
  <c r="J80" i="2"/>
  <c r="J81" i="2"/>
  <c r="J82" i="2"/>
  <c r="J44" i="2"/>
  <c r="J30" i="2"/>
  <c r="J31" i="2"/>
  <c r="J32" i="2"/>
  <c r="J33" i="2"/>
  <c r="J34" i="2"/>
  <c r="J35" i="2"/>
  <c r="J36" i="2"/>
  <c r="J37" i="2"/>
  <c r="J38" i="2"/>
  <c r="J29" i="2"/>
  <c r="B84" i="2" l="1"/>
  <c r="B85" i="2"/>
  <c r="B86" i="2"/>
  <c r="B87" i="2"/>
  <c r="B88" i="2"/>
  <c r="B89" i="2"/>
  <c r="B90" i="2"/>
  <c r="B91" i="2"/>
  <c r="B92" i="2"/>
  <c r="B93" i="2"/>
  <c r="B94" i="2"/>
  <c r="B95" i="2"/>
  <c r="B96" i="2"/>
  <c r="B97" i="2"/>
  <c r="B98" i="2"/>
  <c r="B99" i="2"/>
  <c r="B100" i="2"/>
  <c r="B101" i="2"/>
  <c r="B102" i="2"/>
  <c r="B103" i="2"/>
  <c r="B104" i="2"/>
  <c r="B105" i="2"/>
  <c r="B106" i="2"/>
  <c r="B107" i="2"/>
  <c r="B112" i="2"/>
  <c r="B113" i="2"/>
  <c r="B114" i="2"/>
  <c r="B115" i="2"/>
  <c r="B116" i="2"/>
  <c r="B117" i="2"/>
  <c r="B118" i="2"/>
  <c r="B119" i="2"/>
  <c r="B120" i="2"/>
  <c r="B121" i="2"/>
  <c r="B83"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8" i="2"/>
  <c r="B79" i="2"/>
  <c r="B80" i="2"/>
  <c r="B81" i="2"/>
  <c r="B82" i="2"/>
  <c r="B44" i="2"/>
  <c r="B30" i="2"/>
  <c r="B31" i="2"/>
  <c r="B32" i="2"/>
  <c r="B33" i="2"/>
  <c r="B34" i="2"/>
  <c r="B35" i="2"/>
  <c r="B36" i="2"/>
  <c r="B37" i="2"/>
  <c r="B38" i="2"/>
  <c r="E22" i="2"/>
  <c r="L12" i="2"/>
  <c r="G12" i="2"/>
  <c r="B12" i="2"/>
  <c r="H10" i="2"/>
  <c r="I9" i="2"/>
  <c r="B9" i="2"/>
  <c r="N6" i="2"/>
  <c r="BT6" i="1" l="1"/>
  <c r="BL88" i="1" l="1"/>
  <c r="CE46" i="1" l="1"/>
  <c r="CE50" i="1"/>
  <c r="P6" i="4" s="1"/>
  <c r="O5" i="4" l="1"/>
  <c r="CF47" i="1"/>
  <c r="S15" i="2"/>
  <c r="AC8" i="2" s="1"/>
  <c r="BL98" i="1"/>
  <c r="BL99" i="1"/>
  <c r="BL100" i="1"/>
  <c r="BL89" i="1"/>
  <c r="BL90" i="1"/>
  <c r="BL91" i="1"/>
  <c r="BL87" i="1"/>
  <c r="BG80" i="1"/>
  <c r="BG74" i="1"/>
  <c r="BG64" i="1"/>
  <c r="BG52" i="1"/>
  <c r="CE18" i="1"/>
  <c r="BR76" i="1" l="1"/>
  <c r="BR77" i="1" s="1"/>
  <c r="BH91" i="1"/>
  <c r="S33" i="2"/>
  <c r="S31" i="2"/>
  <c r="S30" i="2"/>
  <c r="S32" i="2"/>
  <c r="S29" i="2"/>
  <c r="BH82" i="1"/>
  <c r="CF21" i="1" l="1"/>
  <c r="BW77" i="1"/>
  <c r="CI49" i="1" s="1"/>
  <c r="CI46" i="1" s="1"/>
  <c r="S5" i="4" s="1"/>
  <c r="CF20" i="1"/>
  <c r="CE11" i="1"/>
  <c r="CE10" i="1"/>
  <c r="AS138" i="1" s="1"/>
  <c r="CE12" i="1"/>
  <c r="CQ10" i="1"/>
  <c r="BS8" i="1"/>
  <c r="BU8" i="1" s="1"/>
  <c r="BS9" i="1" s="1"/>
  <c r="T22" i="2" l="1"/>
  <c r="AU138" i="1"/>
  <c r="R22" i="2"/>
  <c r="AT138" i="1"/>
  <c r="P22" i="2"/>
  <c r="CF10" i="1"/>
  <c r="R17" i="2"/>
  <c r="B20" i="2" s="1"/>
  <c r="CF12" i="1"/>
  <c r="CF11" i="1"/>
  <c r="BS10" i="1"/>
  <c r="F51" i="1" l="1"/>
  <c r="F50" i="1"/>
  <c r="BR44" i="1" s="1"/>
  <c r="BW50" i="1" l="1"/>
  <c r="BS3" i="1" l="1"/>
  <c r="BS4" i="1" l="1"/>
  <c r="BS5" i="1" s="1"/>
  <c r="CF14" i="1" s="1"/>
  <c r="BG51" i="1" l="1"/>
  <c r="BR51" i="1" s="1"/>
  <c r="BH75" i="1"/>
  <c r="BH74" i="1"/>
  <c r="BH64" i="1"/>
  <c r="BH52" i="1"/>
  <c r="BG50" i="1"/>
  <c r="BG49" i="1"/>
  <c r="BG48" i="1"/>
  <c r="BH48" i="1"/>
  <c r="BG47" i="1"/>
  <c r="BH47" i="1"/>
  <c r="BG46" i="1"/>
  <c r="BH46" i="1"/>
  <c r="BG45" i="1"/>
  <c r="BH45" i="1"/>
  <c r="BG44" i="1"/>
  <c r="BH44" i="1"/>
  <c r="BR31" i="1"/>
  <c r="C32" i="1"/>
  <c r="BS18" i="1"/>
  <c r="BU18" i="1" s="1"/>
  <c r="BS13" i="1"/>
  <c r="BU13" i="1" s="1"/>
  <c r="BS15" i="1" s="1"/>
  <c r="BR6" i="1"/>
  <c r="BS6" i="1" s="1"/>
  <c r="BM1" i="1"/>
  <c r="H22" i="2" l="1"/>
  <c r="BR52" i="1"/>
  <c r="CG49" i="1" s="1"/>
  <c r="CG46" i="1" s="1"/>
  <c r="Q5" i="4" s="1"/>
  <c r="BS20" i="1"/>
  <c r="BS22" i="1"/>
  <c r="BN2" i="1"/>
  <c r="BS17" i="1"/>
  <c r="CH49" i="1"/>
  <c r="BR45" i="1"/>
  <c r="BS21" i="1"/>
  <c r="BS19" i="1"/>
  <c r="BS11" i="1"/>
  <c r="BS12" i="1"/>
  <c r="BS16" i="1"/>
  <c r="BH51" i="1"/>
  <c r="BW51" i="1" s="1"/>
  <c r="BM2" i="1"/>
  <c r="BS14" i="1"/>
  <c r="BW45" i="1" l="1"/>
  <c r="BW46" i="1" s="1"/>
  <c r="CH46" i="1"/>
  <c r="R5" i="4" s="1"/>
  <c r="BR46" i="1"/>
  <c r="CF49" i="1" s="1"/>
  <c r="BW52" i="1"/>
  <c r="CF46" i="1" l="1"/>
  <c r="P5"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Yui Miyamura</author>
    <author>Sachi Kumamaru</author>
  </authors>
  <commentList>
    <comment ref="G45" authorId="0" shapeId="0" xr:uid="{00000000-0006-0000-0000-000001000000}">
      <text>
        <r>
          <rPr>
            <sz val="9"/>
            <color indexed="81"/>
            <rFont val="Meiryo UI"/>
            <family val="3"/>
            <charset val="128"/>
          </rPr>
          <t xml:space="preserve">
　[-]　ハイフン入力不要です
</t>
        </r>
      </text>
    </comment>
    <comment ref="G74" authorId="0" shapeId="0" xr:uid="{00000000-0006-0000-0000-000002000000}">
      <text>
        <r>
          <rPr>
            <sz val="9"/>
            <color indexed="81"/>
            <rFont val="Meiryo UI"/>
            <family val="3"/>
            <charset val="128"/>
          </rPr>
          <t xml:space="preserve">
　報告書に記載されます。
　正式名称をご入力下さい。
</t>
        </r>
      </text>
    </comment>
    <comment ref="G78" authorId="0" shapeId="0" xr:uid="{00000000-0006-0000-0000-000003000000}">
      <text>
        <r>
          <rPr>
            <sz val="9"/>
            <color indexed="81"/>
            <rFont val="Meiryo UI"/>
            <family val="3"/>
            <charset val="128"/>
          </rPr>
          <t xml:space="preserve">
　1～3部　選択式
　　　※4部以上（追加料金有）の場合は
　　　　 直接入力をお願いします。</t>
        </r>
      </text>
    </comment>
    <comment ref="G79" authorId="0" shapeId="0" xr:uid="{00000000-0006-0000-0000-000004000000}">
      <text>
        <r>
          <rPr>
            <sz val="9"/>
            <color indexed="81"/>
            <rFont val="Meiryo UI"/>
            <family val="3"/>
            <charset val="128"/>
          </rPr>
          <t xml:space="preserve">
　英文報告書をご選択の場合は
　下記の項目を英表記にてご入力ください。
　・会社名
　・会社住所
　・報告書宛先名
　・試料名称
　・採取場所</t>
        </r>
      </text>
    </comment>
    <comment ref="G89" authorId="0" shapeId="0" xr:uid="{00000000-0006-0000-0000-000005000000}">
      <text>
        <r>
          <rPr>
            <sz val="9"/>
            <color indexed="81"/>
            <rFont val="Meiryo UI"/>
            <family val="3"/>
            <charset val="128"/>
          </rPr>
          <t>【通常】2営業日
【特急】受注確定AM　当日報告　※別途料金
　　 　　受注確定PM　翌営業日　※別途料金
【速報日指定希望時】希望日をご入力ください。
※ご依頼試料数及び弊社受入業務量により、
　調整させて頂く場合がございます 。</t>
        </r>
      </text>
    </comment>
    <comment ref="G91" authorId="0" shapeId="0" xr:uid="{00000000-0006-0000-0000-000006000000}">
      <text>
        <r>
          <rPr>
            <sz val="9"/>
            <color indexed="81"/>
            <rFont val="Meiryo UI"/>
            <family val="3"/>
            <charset val="128"/>
          </rPr>
          <t>　
　[長期保管希望時]　希望保管日数をご入力ください。
　試料数が大量な場合、又は半年を超える保管を
　ご希望される場合は、事前に調整させて頂く場合ございます。</t>
        </r>
      </text>
    </comment>
    <comment ref="G93" authorId="1" shapeId="0" xr:uid="{00000000-0006-0000-0000-000007000000}">
      <text>
        <r>
          <rPr>
            <sz val="11"/>
            <color indexed="81"/>
            <rFont val="メイリオ"/>
            <family val="3"/>
            <charset val="128"/>
          </rPr>
          <t>特にご指定がない場合、
　固体：20 Bq/kg
　液体：2 Bq/L
　食品：10 Bq/kg
　粉じん・排ガス：2 Bq/m3
を下限値として
分析を進めさせていただきます。</t>
        </r>
      </text>
    </comment>
    <comment ref="T135" authorId="1" shapeId="0" xr:uid="{00000000-0006-0000-0000-000008000000}">
      <text>
        <r>
          <rPr>
            <sz val="9"/>
            <color indexed="81"/>
            <rFont val="メイリオ"/>
            <family val="3"/>
            <charset val="128"/>
          </rPr>
          <t xml:space="preserve">
 特にご指定がない場合、
　 固体：20 Bq/kg
　 液体：2 Bq/L
　 食品：10 Bq/kg
　 粉じん・排ガス：2 Bq/㎥
 を下限値として分析を進めさせていただきます。
 選択にない場合は連絡事項にご入力お願いいたします。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Sachi Kumamaru</author>
  </authors>
  <commentList>
    <comment ref="M2" authorId="0" shapeId="0" xr:uid="{00000000-0006-0000-0400-000001000000}">
      <text>
        <r>
          <rPr>
            <b/>
            <sz val="9"/>
            <color indexed="81"/>
            <rFont val="MS P ゴシック"/>
            <family val="3"/>
            <charset val="128"/>
          </rPr>
          <t xml:space="preserve">リンクされた図の貼付け-ドロップダウン対策用
</t>
        </r>
      </text>
    </comment>
  </commentList>
</comments>
</file>

<file path=xl/sharedStrings.xml><?xml version="1.0" encoding="utf-8"?>
<sst xmlns="http://schemas.openxmlformats.org/spreadsheetml/2006/main" count="825" uniqueCount="568">
  <si>
    <t>計算用列 1</t>
    <rPh sb="0" eb="2">
      <t>ケイサン</t>
    </rPh>
    <rPh sb="2" eb="3">
      <t>ヨウ</t>
    </rPh>
    <rPh sb="3" eb="4">
      <t>レツ</t>
    </rPh>
    <phoneticPr fontId="4"/>
  </si>
  <si>
    <t>計算用列 2</t>
    <rPh sb="0" eb="2">
      <t>ケイサン</t>
    </rPh>
    <rPh sb="2" eb="3">
      <t>ヨウ</t>
    </rPh>
    <rPh sb="3" eb="4">
      <t>レツ</t>
    </rPh>
    <phoneticPr fontId="4"/>
  </si>
  <si>
    <t>エクセル入力日</t>
    <rPh sb="4" eb="6">
      <t>ニュウリョク</t>
    </rPh>
    <rPh sb="6" eb="7">
      <t>ビ</t>
    </rPh>
    <phoneticPr fontId="4"/>
  </si>
  <si>
    <t>採取搬入区分</t>
    <rPh sb="0" eb="2">
      <t>サイシュ</t>
    </rPh>
    <rPh sb="2" eb="4">
      <t>ハンニュウ</t>
    </rPh>
    <rPh sb="4" eb="6">
      <t>クブン</t>
    </rPh>
    <phoneticPr fontId="4"/>
  </si>
  <si>
    <t>受注sys備考</t>
  </si>
  <si>
    <t>成績書送付先</t>
  </si>
  <si>
    <t>試料返却</t>
    <rPh sb="0" eb="2">
      <t>シリョウ</t>
    </rPh>
    <rPh sb="2" eb="4">
      <t>ヘンキャク</t>
    </rPh>
    <phoneticPr fontId="4"/>
  </si>
  <si>
    <t>請求先</t>
    <rPh sb="0" eb="2">
      <t>セイキュウ</t>
    </rPh>
    <rPh sb="2" eb="3">
      <t>サキ</t>
    </rPh>
    <phoneticPr fontId="4"/>
  </si>
  <si>
    <t>容器返却</t>
    <rPh sb="0" eb="2">
      <t>ヨウキ</t>
    </rPh>
    <rPh sb="2" eb="4">
      <t>ヘンキャク</t>
    </rPh>
    <phoneticPr fontId="4"/>
  </si>
  <si>
    <t>弊社に採取希望される方は事前にお問い合わせください。</t>
  </si>
  <si>
    <t>速報方法</t>
    <rPh sb="0" eb="2">
      <t>ソクホウ</t>
    </rPh>
    <rPh sb="2" eb="4">
      <t>ホウホウ</t>
    </rPh>
    <phoneticPr fontId="4"/>
  </si>
  <si>
    <t>顧客住所分割</t>
    <rPh sb="0" eb="2">
      <t>コキャク</t>
    </rPh>
    <rPh sb="2" eb="4">
      <t>ジュウショ</t>
    </rPh>
    <rPh sb="4" eb="6">
      <t>ブンカツ</t>
    </rPh>
    <phoneticPr fontId="4"/>
  </si>
  <si>
    <t>顧客</t>
    <rPh sb="0" eb="2">
      <t>コキャク</t>
    </rPh>
    <phoneticPr fontId="4"/>
  </si>
  <si>
    <t>1.【契約事項】</t>
    <rPh sb="3" eb="5">
      <t>ケイヤク</t>
    </rPh>
    <rPh sb="5" eb="7">
      <t>ジコウ</t>
    </rPh>
    <phoneticPr fontId="4"/>
  </si>
  <si>
    <t>【お問い合わせ・本書返信先】</t>
    <rPh sb="2" eb="3">
      <t>ト</t>
    </rPh>
    <rPh sb="4" eb="5">
      <t>ア</t>
    </rPh>
    <rPh sb="8" eb="10">
      <t>ホンショ</t>
    </rPh>
    <rPh sb="10" eb="12">
      <t>ヘンシン</t>
    </rPh>
    <rPh sb="12" eb="13">
      <t>サキ</t>
    </rPh>
    <phoneticPr fontId="4"/>
  </si>
  <si>
    <t>返却/保管</t>
    <rPh sb="0" eb="2">
      <t>ヘンキャク</t>
    </rPh>
    <rPh sb="3" eb="5">
      <t>ホカン</t>
    </rPh>
    <phoneticPr fontId="4"/>
  </si>
  <si>
    <t xml:space="preserve"> 成績書情報</t>
    <rPh sb="1" eb="4">
      <t>セイセキショ</t>
    </rPh>
    <rPh sb="4" eb="6">
      <t>ジョウホウ</t>
    </rPh>
    <phoneticPr fontId="4"/>
  </si>
  <si>
    <t xml:space="preserve">Website   : </t>
    <phoneticPr fontId="4"/>
  </si>
  <si>
    <t>送付</t>
    <rPh sb="0" eb="2">
      <t>ソウフ</t>
    </rPh>
    <phoneticPr fontId="4"/>
  </si>
  <si>
    <t>成績書種類</t>
    <rPh sb="0" eb="3">
      <t>セイセキショ</t>
    </rPh>
    <rPh sb="3" eb="5">
      <t>シュルイ</t>
    </rPh>
    <phoneticPr fontId="4"/>
  </si>
  <si>
    <t xml:space="preserve">E-mail     : </t>
    <phoneticPr fontId="4"/>
  </si>
  <si>
    <t>成績書部数</t>
    <rPh sb="0" eb="3">
      <t>セイセキショ</t>
    </rPh>
    <rPh sb="3" eb="5">
      <t>ブスウ</t>
    </rPh>
    <phoneticPr fontId="4"/>
  </si>
  <si>
    <t>TEL         :</t>
    <phoneticPr fontId="4"/>
  </si>
  <si>
    <t>【試料送付先】</t>
    <rPh sb="1" eb="3">
      <t>シリョウ</t>
    </rPh>
    <rPh sb="3" eb="5">
      <t>ソウフ</t>
    </rPh>
    <rPh sb="5" eb="6">
      <t>サキ</t>
    </rPh>
    <phoneticPr fontId="4"/>
  </si>
  <si>
    <t>請求</t>
    <rPh sb="0" eb="2">
      <t>セイキュウ</t>
    </rPh>
    <phoneticPr fontId="4"/>
  </si>
  <si>
    <t>2.【契約事項の同意】</t>
    <rPh sb="3" eb="5">
      <t>ケイヤク</t>
    </rPh>
    <rPh sb="5" eb="7">
      <t>ジコウ</t>
    </rPh>
    <rPh sb="8" eb="10">
      <t>ドウイ</t>
    </rPh>
    <phoneticPr fontId="4"/>
  </si>
  <si>
    <t>契約事項に同意します</t>
    <rPh sb="0" eb="2">
      <t>ケイヤク</t>
    </rPh>
    <rPh sb="2" eb="4">
      <t>ジコウ</t>
    </rPh>
    <rPh sb="5" eb="7">
      <t>ドウイ</t>
    </rPh>
    <phoneticPr fontId="4"/>
  </si>
  <si>
    <t>同意確認</t>
    <rPh sb="0" eb="2">
      <t>ドウイ</t>
    </rPh>
    <rPh sb="2" eb="4">
      <t>カクニン</t>
    </rPh>
    <phoneticPr fontId="4"/>
  </si>
  <si>
    <t>3.【お客様情報】</t>
    <phoneticPr fontId="4"/>
  </si>
  <si>
    <t>【お客様情報】</t>
  </si>
  <si>
    <t>【成績書送付先情報】</t>
  </si>
  <si>
    <t xml:space="preserve"> 会社名</t>
    <phoneticPr fontId="4"/>
  </si>
  <si>
    <t>*必須</t>
    <rPh sb="1" eb="3">
      <t>ヒッス</t>
    </rPh>
    <phoneticPr fontId="4"/>
  </si>
  <si>
    <t>必須セル</t>
    <rPh sb="0" eb="2">
      <t>ヒッス</t>
    </rPh>
    <phoneticPr fontId="4"/>
  </si>
  <si>
    <t xml:space="preserve"> 郵便番号</t>
    <rPh sb="1" eb="5">
      <t>ユウビンバンゴウ</t>
    </rPh>
    <phoneticPr fontId="4"/>
  </si>
  <si>
    <t xml:space="preserve"> 会社住所</t>
    <rPh sb="1" eb="3">
      <t>カイシャ</t>
    </rPh>
    <rPh sb="3" eb="5">
      <t>ジュウショ</t>
    </rPh>
    <phoneticPr fontId="4"/>
  </si>
  <si>
    <t>OKセル</t>
    <phoneticPr fontId="4"/>
  </si>
  <si>
    <t xml:space="preserve"> 部署名</t>
    <rPh sb="1" eb="3">
      <t>ブショ</t>
    </rPh>
    <rPh sb="3" eb="4">
      <t>メイ</t>
    </rPh>
    <phoneticPr fontId="4"/>
  </si>
  <si>
    <t>入力待ちセル</t>
    <rPh sb="0" eb="2">
      <t>ニュウリョク</t>
    </rPh>
    <rPh sb="2" eb="3">
      <t>マ</t>
    </rPh>
    <phoneticPr fontId="4"/>
  </si>
  <si>
    <t xml:space="preserve"> 御担当者様</t>
    <rPh sb="1" eb="6">
      <t>ゴタントウシャサマ</t>
    </rPh>
    <phoneticPr fontId="4"/>
  </si>
  <si>
    <t xml:space="preserve"> 電話番号</t>
    <rPh sb="1" eb="3">
      <t>デンワ</t>
    </rPh>
    <rPh sb="3" eb="5">
      <t>バンゴウ</t>
    </rPh>
    <phoneticPr fontId="4"/>
  </si>
  <si>
    <t xml:space="preserve"> FAX番号</t>
    <rPh sb="4" eb="6">
      <t>バンゴウ</t>
    </rPh>
    <phoneticPr fontId="4"/>
  </si>
  <si>
    <t xml:space="preserve"> E-mail</t>
    <phoneticPr fontId="4"/>
  </si>
  <si>
    <t>【請求先情報】</t>
  </si>
  <si>
    <t>[選択]</t>
    <rPh sb="1" eb="3">
      <t>センタク</t>
    </rPh>
    <phoneticPr fontId="4"/>
  </si>
  <si>
    <t>!!</t>
    <phoneticPr fontId="4"/>
  </si>
  <si>
    <t xml:space="preserve"> 速報納期</t>
    <rPh sb="1" eb="3">
      <t>ソクホウ</t>
    </rPh>
    <rPh sb="3" eb="5">
      <t>ノウキ</t>
    </rPh>
    <phoneticPr fontId="4"/>
  </si>
  <si>
    <t xml:space="preserve"> 速報方法</t>
    <rPh sb="1" eb="3">
      <t>ソクホウ</t>
    </rPh>
    <rPh sb="3" eb="5">
      <t>ホウホウ</t>
    </rPh>
    <phoneticPr fontId="4"/>
  </si>
  <si>
    <t xml:space="preserve"> 分析後試料取扱</t>
    <rPh sb="1" eb="3">
      <t>ブンセキ</t>
    </rPh>
    <rPh sb="3" eb="4">
      <t>ゴ</t>
    </rPh>
    <rPh sb="4" eb="6">
      <t>シリョウ</t>
    </rPh>
    <rPh sb="6" eb="8">
      <t>トリアツカイ</t>
    </rPh>
    <phoneticPr fontId="4"/>
  </si>
  <si>
    <t>[選択]</t>
    <phoneticPr fontId="4"/>
  </si>
  <si>
    <t xml:space="preserve"> 件名</t>
    <rPh sb="1" eb="3">
      <t>ケンメイ</t>
    </rPh>
    <phoneticPr fontId="4"/>
  </si>
  <si>
    <t>試料番号</t>
    <rPh sb="0" eb="2">
      <t>シリョウ</t>
    </rPh>
    <rPh sb="2" eb="4">
      <t>バンゴウ</t>
    </rPh>
    <phoneticPr fontId="4"/>
  </si>
  <si>
    <t>　試料名称</t>
    <rPh sb="3" eb="5">
      <t>メイショウ</t>
    </rPh>
    <phoneticPr fontId="4"/>
  </si>
  <si>
    <t>*必須</t>
    <phoneticPr fontId="4"/>
  </si>
  <si>
    <t>リスト内容</t>
  </si>
  <si>
    <t>設定セル</t>
  </si>
  <si>
    <t>選択肢1</t>
  </si>
  <si>
    <t>選択肢2</t>
  </si>
  <si>
    <t>選択肢3</t>
  </si>
  <si>
    <t>選択肢4</t>
  </si>
  <si>
    <t>選択肢5</t>
  </si>
  <si>
    <t>選択肢6</t>
  </si>
  <si>
    <t>選択肢7</t>
  </si>
  <si>
    <t>選択肢8</t>
  </si>
  <si>
    <t>選択肢9</t>
  </si>
  <si>
    <t>選択肢11</t>
  </si>
  <si>
    <t>分析内容</t>
  </si>
  <si>
    <t>採取区分</t>
  </si>
  <si>
    <t>宅配</t>
  </si>
  <si>
    <t>持込</t>
  </si>
  <si>
    <t>引取り希望</t>
  </si>
  <si>
    <t>速報方法</t>
  </si>
  <si>
    <t>分析試料写真</t>
  </si>
  <si>
    <t>不要</t>
  </si>
  <si>
    <t>試料取扱</t>
  </si>
  <si>
    <t>部数</t>
  </si>
  <si>
    <t>通常様式</t>
  </si>
  <si>
    <t>添付資料</t>
  </si>
  <si>
    <t>上記お客様情報宛</t>
  </si>
  <si>
    <t>その他送付先宛</t>
  </si>
  <si>
    <t>請求先</t>
  </si>
  <si>
    <t>上記お客様情報先</t>
  </si>
  <si>
    <t>その他請求先</t>
  </si>
  <si>
    <t>無</t>
  </si>
  <si>
    <t>項目</t>
  </si>
  <si>
    <t>2.同意確認</t>
  </si>
  <si>
    <t>3.【お客様】</t>
  </si>
  <si>
    <t>残入力セル</t>
  </si>
  <si>
    <t>確認まち</t>
  </si>
  <si>
    <t xml:space="preserve">〒960-1108 </t>
    <phoneticPr fontId="2"/>
  </si>
  <si>
    <t>福島県福島市成川字上谷地1-1</t>
    <phoneticPr fontId="2"/>
  </si>
  <si>
    <t>・分析試料及び容器は、当試験所から速報後、保管せずに当試験所にて廃棄させて頂きます。</t>
    <phoneticPr fontId="2"/>
  </si>
  <si>
    <t>採取方法</t>
    <rPh sb="0" eb="2">
      <t>サイシュ</t>
    </rPh>
    <rPh sb="2" eb="4">
      <t>ホウホウ</t>
    </rPh>
    <phoneticPr fontId="2"/>
  </si>
  <si>
    <t>-</t>
    <phoneticPr fontId="2"/>
  </si>
  <si>
    <t>持ち込み</t>
    <rPh sb="0" eb="1">
      <t>モ</t>
    </rPh>
    <rPh sb="2" eb="3">
      <t>コ</t>
    </rPh>
    <phoneticPr fontId="2"/>
  </si>
  <si>
    <t>月末まとめて発送</t>
    <rPh sb="0" eb="2">
      <t>ゲツマツ</t>
    </rPh>
    <rPh sb="6" eb="8">
      <t>ハッソウ</t>
    </rPh>
    <phoneticPr fontId="2"/>
  </si>
  <si>
    <t>直接</t>
    <rPh sb="0" eb="2">
      <t>チョクセツ</t>
    </rPh>
    <phoneticPr fontId="2"/>
  </si>
  <si>
    <t>郵送</t>
    <rPh sb="0" eb="2">
      <t>ユウソウ</t>
    </rPh>
    <phoneticPr fontId="2"/>
  </si>
  <si>
    <t>都度発送</t>
    <rPh sb="0" eb="2">
      <t>ツド</t>
    </rPh>
    <rPh sb="2" eb="4">
      <t>ハッソウ</t>
    </rPh>
    <phoneticPr fontId="2"/>
  </si>
  <si>
    <t>ベーラー</t>
    <phoneticPr fontId="2"/>
  </si>
  <si>
    <t>引き取り</t>
    <rPh sb="0" eb="1">
      <t>ヒ</t>
    </rPh>
    <rPh sb="2" eb="3">
      <t>ト</t>
    </rPh>
    <phoneticPr fontId="2"/>
  </si>
  <si>
    <t>柄杓</t>
    <rPh sb="0" eb="2">
      <t>ヒシャク</t>
    </rPh>
    <phoneticPr fontId="2"/>
  </si>
  <si>
    <t>エクマンバージ</t>
    <phoneticPr fontId="2"/>
  </si>
  <si>
    <t>放射能分析（ゲルマ）</t>
    <rPh sb="0" eb="3">
      <t>ホウシャノウ</t>
    </rPh>
    <rPh sb="3" eb="5">
      <t>ブンセキ</t>
    </rPh>
    <phoneticPr fontId="2"/>
  </si>
  <si>
    <t>放射線分析（NaI）</t>
    <rPh sb="0" eb="3">
      <t>ホウシャセン</t>
    </rPh>
    <rPh sb="3" eb="5">
      <t>ブンセキ</t>
    </rPh>
    <phoneticPr fontId="2"/>
  </si>
  <si>
    <t>プルダウンの内容を変更する場合はこのシートの内容を変更してください。</t>
    <rPh sb="6" eb="8">
      <t>ナイヨウ</t>
    </rPh>
    <rPh sb="9" eb="11">
      <t>ヘンコウ</t>
    </rPh>
    <rPh sb="13" eb="15">
      <t>バアイ</t>
    </rPh>
    <rPh sb="22" eb="24">
      <t>ナイヨウ</t>
    </rPh>
    <rPh sb="25" eb="27">
      <t>ヘンコウ</t>
    </rPh>
    <phoneticPr fontId="2"/>
  </si>
  <si>
    <t>変更方法</t>
    <rPh sb="0" eb="2">
      <t>ヘンコウ</t>
    </rPh>
    <rPh sb="2" eb="4">
      <t>ホウホウ</t>
    </rPh>
    <phoneticPr fontId="2"/>
  </si>
  <si>
    <t>1. 項目名称を変更する場合（項目数は変わらない）</t>
    <rPh sb="3" eb="5">
      <t>コウモク</t>
    </rPh>
    <rPh sb="5" eb="7">
      <t>メイショウ</t>
    </rPh>
    <rPh sb="8" eb="10">
      <t>ヘンコウ</t>
    </rPh>
    <rPh sb="12" eb="14">
      <t>バアイ</t>
    </rPh>
    <rPh sb="15" eb="17">
      <t>コウモク</t>
    </rPh>
    <rPh sb="17" eb="18">
      <t>スウ</t>
    </rPh>
    <rPh sb="19" eb="20">
      <t>カ</t>
    </rPh>
    <phoneticPr fontId="2"/>
  </si>
  <si>
    <t>2. 項目を増やす（減らす）場合</t>
    <rPh sb="3" eb="5">
      <t>コウモク</t>
    </rPh>
    <rPh sb="6" eb="7">
      <t>フ</t>
    </rPh>
    <rPh sb="10" eb="11">
      <t>ヘ</t>
    </rPh>
    <rPh sb="14" eb="16">
      <t>バアイ</t>
    </rPh>
    <phoneticPr fontId="2"/>
  </si>
  <si>
    <t>このシートの該当項目を変更すると自動で反映される</t>
    <rPh sb="6" eb="8">
      <t>ガイトウ</t>
    </rPh>
    <rPh sb="8" eb="10">
      <t>コウモク</t>
    </rPh>
    <rPh sb="11" eb="13">
      <t>ヘンコウ</t>
    </rPh>
    <rPh sb="16" eb="18">
      <t>ジドウ</t>
    </rPh>
    <rPh sb="19" eb="21">
      <t>ハンエイ</t>
    </rPh>
    <phoneticPr fontId="2"/>
  </si>
  <si>
    <t>①このシートの該当項目を変更する</t>
    <rPh sb="7" eb="9">
      <t>ガイトウ</t>
    </rPh>
    <rPh sb="9" eb="11">
      <t>コウモク</t>
    </rPh>
    <rPh sb="12" eb="14">
      <t>ヘンコウ</t>
    </rPh>
    <phoneticPr fontId="2"/>
  </si>
  <si>
    <t>②依頼入力フォームの該当セルを選択→データタブのデータの入力規則をクリック</t>
    <rPh sb="1" eb="3">
      <t>イライ</t>
    </rPh>
    <rPh sb="3" eb="5">
      <t>ニュウリョク</t>
    </rPh>
    <rPh sb="10" eb="12">
      <t>ガイトウ</t>
    </rPh>
    <rPh sb="15" eb="17">
      <t>センタク</t>
    </rPh>
    <phoneticPr fontId="2"/>
  </si>
  <si>
    <t>③データ入力規則の「元の値」の範囲を変更する</t>
    <rPh sb="4" eb="6">
      <t>ニュウリョク</t>
    </rPh>
    <rPh sb="6" eb="8">
      <t>キソク</t>
    </rPh>
    <rPh sb="10" eb="11">
      <t>モト</t>
    </rPh>
    <rPh sb="12" eb="13">
      <t>アタイ</t>
    </rPh>
    <rPh sb="15" eb="17">
      <t>ハンイ</t>
    </rPh>
    <rPh sb="18" eb="20">
      <t>ヘンコウ</t>
    </rPh>
    <phoneticPr fontId="2"/>
  </si>
  <si>
    <t>入力フォーム　プルダウン選択表</t>
    <phoneticPr fontId="2"/>
  </si>
  <si>
    <t>G69</t>
    <phoneticPr fontId="2"/>
  </si>
  <si>
    <t>G71</t>
    <phoneticPr fontId="2"/>
  </si>
  <si>
    <t>速報納期</t>
    <rPh sb="2" eb="4">
      <t>ノウキ</t>
    </rPh>
    <phoneticPr fontId="2"/>
  </si>
  <si>
    <t>G73</t>
    <phoneticPr fontId="2"/>
  </si>
  <si>
    <t>G74</t>
    <phoneticPr fontId="2"/>
  </si>
  <si>
    <t>指定無 [分析後廃棄]</t>
    <rPh sb="5" eb="7">
      <t>ブンセキ</t>
    </rPh>
    <rPh sb="7" eb="8">
      <t>ゴ</t>
    </rPh>
    <rPh sb="8" eb="10">
      <t>ハイキ</t>
    </rPh>
    <phoneticPr fontId="2"/>
  </si>
  <si>
    <t>G75</t>
    <phoneticPr fontId="2"/>
  </si>
  <si>
    <t>有　★有料</t>
    <phoneticPr fontId="2"/>
  </si>
  <si>
    <t>スペクトルチャート　★有料</t>
    <phoneticPr fontId="2"/>
  </si>
  <si>
    <t>G107</t>
    <phoneticPr fontId="2"/>
  </si>
  <si>
    <t>G105</t>
    <phoneticPr fontId="2"/>
  </si>
  <si>
    <t>G104</t>
    <phoneticPr fontId="2"/>
  </si>
  <si>
    <t>G103</t>
    <phoneticPr fontId="2"/>
  </si>
  <si>
    <t>G122</t>
    <phoneticPr fontId="2"/>
  </si>
  <si>
    <t>G123</t>
    <phoneticPr fontId="2"/>
  </si>
  <si>
    <t xml:space="preserve"> 搬入方法</t>
    <rPh sb="1" eb="3">
      <t>ハンニュウ</t>
    </rPh>
    <rPh sb="3" eb="5">
      <t>ホウホウ</t>
    </rPh>
    <phoneticPr fontId="2"/>
  </si>
  <si>
    <t xml:space="preserve"> 測定項目</t>
    <rPh sb="1" eb="3">
      <t>ソクテイ</t>
    </rPh>
    <rPh sb="3" eb="5">
      <t>コウモク</t>
    </rPh>
    <phoneticPr fontId="2"/>
  </si>
  <si>
    <t xml:space="preserve"> ろ過</t>
    <rPh sb="2" eb="3">
      <t>カ</t>
    </rPh>
    <phoneticPr fontId="2"/>
  </si>
  <si>
    <t xml:space="preserve"> 減衰補正</t>
    <rPh sb="1" eb="3">
      <t>ゲンスイ</t>
    </rPh>
    <rPh sb="3" eb="5">
      <t>ホセイ</t>
    </rPh>
    <phoneticPr fontId="2"/>
  </si>
  <si>
    <t xml:space="preserve"> 含水測定</t>
    <rPh sb="1" eb="3">
      <t>ガンスイ</t>
    </rPh>
    <rPh sb="3" eb="5">
      <t>ソクテイ</t>
    </rPh>
    <phoneticPr fontId="2"/>
  </si>
  <si>
    <t>希望測定方法</t>
    <rPh sb="0" eb="2">
      <t>キボウ</t>
    </rPh>
    <rPh sb="2" eb="4">
      <t>ソクテイ</t>
    </rPh>
    <rPh sb="4" eb="6">
      <t>ホウホウ</t>
    </rPh>
    <phoneticPr fontId="2"/>
  </si>
  <si>
    <t>G136</t>
    <phoneticPr fontId="2"/>
  </si>
  <si>
    <t>G138</t>
  </si>
  <si>
    <t>G141</t>
  </si>
  <si>
    <t>含水率</t>
    <rPh sb="0" eb="2">
      <t>ガンスイ</t>
    </rPh>
    <rPh sb="2" eb="3">
      <t>リツ</t>
    </rPh>
    <phoneticPr fontId="2"/>
  </si>
  <si>
    <t>含水比</t>
    <rPh sb="0" eb="2">
      <t>ガンスイ</t>
    </rPh>
    <rPh sb="2" eb="3">
      <t>ヒ</t>
    </rPh>
    <phoneticPr fontId="2"/>
  </si>
  <si>
    <t>なし</t>
    <phoneticPr fontId="2"/>
  </si>
  <si>
    <t>G145</t>
  </si>
  <si>
    <t>不要</t>
    <phoneticPr fontId="2"/>
  </si>
  <si>
    <t>有</t>
    <rPh sb="0" eb="1">
      <t>アリ</t>
    </rPh>
    <phoneticPr fontId="2"/>
  </si>
  <si>
    <t>下限値</t>
    <rPh sb="0" eb="2">
      <t>カゲン</t>
    </rPh>
    <rPh sb="2" eb="3">
      <t>チ</t>
    </rPh>
    <phoneticPr fontId="2"/>
  </si>
  <si>
    <t>G144</t>
    <phoneticPr fontId="2"/>
  </si>
  <si>
    <t>G146</t>
    <phoneticPr fontId="2"/>
  </si>
  <si>
    <t xml:space="preserve"> 試料採取者</t>
    <rPh sb="1" eb="3">
      <t>シリョウ</t>
    </rPh>
    <rPh sb="3" eb="5">
      <t>サイシュ</t>
    </rPh>
    <rPh sb="5" eb="6">
      <t>シャ</t>
    </rPh>
    <phoneticPr fontId="2"/>
  </si>
  <si>
    <t>媒体</t>
    <rPh sb="0" eb="2">
      <t>バイタイ</t>
    </rPh>
    <phoneticPr fontId="2"/>
  </si>
  <si>
    <t>R159~</t>
    <phoneticPr fontId="2"/>
  </si>
  <si>
    <t>排ガス</t>
    <rPh sb="0" eb="1">
      <t>ハイ</t>
    </rPh>
    <phoneticPr fontId="1"/>
  </si>
  <si>
    <t>粉じん</t>
    <rPh sb="0" eb="1">
      <t>フン</t>
    </rPh>
    <phoneticPr fontId="1"/>
  </si>
  <si>
    <t>排水</t>
    <rPh sb="0" eb="2">
      <t>ハイスイ</t>
    </rPh>
    <phoneticPr fontId="1"/>
  </si>
  <si>
    <t>採取
開始時間</t>
    <rPh sb="0" eb="2">
      <t>サイシュ</t>
    </rPh>
    <rPh sb="3" eb="5">
      <t>カイシ</t>
    </rPh>
    <rPh sb="5" eb="7">
      <t>ジカン</t>
    </rPh>
    <phoneticPr fontId="4"/>
  </si>
  <si>
    <t>採取
終了時間</t>
    <rPh sb="0" eb="2">
      <t>サイシュ</t>
    </rPh>
    <rPh sb="3" eb="5">
      <t>シュウリョウ</t>
    </rPh>
    <rPh sb="5" eb="7">
      <t>ジカン</t>
    </rPh>
    <phoneticPr fontId="2"/>
  </si>
  <si>
    <t>T159~</t>
    <phoneticPr fontId="2"/>
  </si>
  <si>
    <t xml:space="preserve"> </t>
    <phoneticPr fontId="2"/>
  </si>
  <si>
    <t>ご依頼試料数</t>
    <phoneticPr fontId="2"/>
  </si>
  <si>
    <t>4.【成績書】</t>
    <phoneticPr fontId="2"/>
  </si>
  <si>
    <t>試料数</t>
    <rPh sb="0" eb="2">
      <t>シリョウ</t>
    </rPh>
    <rPh sb="2" eb="3">
      <t>スウ</t>
    </rPh>
    <phoneticPr fontId="2"/>
  </si>
  <si>
    <t>特急（別途料金）</t>
    <rPh sb="0" eb="2">
      <t>トッキュウ</t>
    </rPh>
    <rPh sb="3" eb="5">
      <t>ベット</t>
    </rPh>
    <rPh sb="5" eb="7">
      <t>リョウキン</t>
    </rPh>
    <phoneticPr fontId="2"/>
  </si>
  <si>
    <t>メール</t>
    <phoneticPr fontId="2"/>
  </si>
  <si>
    <t>媒体簡略型</t>
    <rPh sb="0" eb="2">
      <t>バイタイ</t>
    </rPh>
    <rPh sb="2" eb="4">
      <t>カンリャク</t>
    </rPh>
    <rPh sb="4" eb="5">
      <t>ガタ</t>
    </rPh>
    <phoneticPr fontId="2"/>
  </si>
  <si>
    <t>固体</t>
    <rPh sb="0" eb="2">
      <t>コタイ</t>
    </rPh>
    <phoneticPr fontId="2"/>
  </si>
  <si>
    <t>液体</t>
    <rPh sb="0" eb="2">
      <t>エキタイ</t>
    </rPh>
    <phoneticPr fontId="2"/>
  </si>
  <si>
    <t>食品</t>
    <rPh sb="0" eb="2">
      <t>ショクヒン</t>
    </rPh>
    <phoneticPr fontId="2"/>
  </si>
  <si>
    <t xml:space="preserve"> オプション（写真・チャート）</t>
    <rPh sb="7" eb="9">
      <t>シャシン</t>
    </rPh>
    <phoneticPr fontId="2"/>
  </si>
  <si>
    <t>オプション</t>
    <phoneticPr fontId="2"/>
  </si>
  <si>
    <t>不要</t>
    <phoneticPr fontId="2"/>
  </si>
  <si>
    <t>G127</t>
    <phoneticPr fontId="2"/>
  </si>
  <si>
    <t>G119</t>
    <phoneticPr fontId="2"/>
  </si>
  <si>
    <t>ろ過</t>
    <rPh sb="1" eb="2">
      <t>カ</t>
    </rPh>
    <phoneticPr fontId="2"/>
  </si>
  <si>
    <t>前日天気</t>
    <rPh sb="0" eb="2">
      <t>ゼンジツ</t>
    </rPh>
    <rPh sb="2" eb="4">
      <t>テンキ</t>
    </rPh>
    <phoneticPr fontId="2"/>
  </si>
  <si>
    <t>当日天気</t>
    <rPh sb="0" eb="2">
      <t>トウジツ</t>
    </rPh>
    <rPh sb="2" eb="4">
      <t>テンキ</t>
    </rPh>
    <phoneticPr fontId="2"/>
  </si>
  <si>
    <t>天気</t>
    <rPh sb="0" eb="2">
      <t>テンキ</t>
    </rPh>
    <phoneticPr fontId="2"/>
  </si>
  <si>
    <t>晴</t>
    <rPh sb="0" eb="1">
      <t>ハ</t>
    </rPh>
    <phoneticPr fontId="2"/>
  </si>
  <si>
    <t>曇</t>
    <rPh sb="0" eb="1">
      <t>クモ</t>
    </rPh>
    <phoneticPr fontId="2"/>
  </si>
  <si>
    <t>雨</t>
    <rPh sb="0" eb="1">
      <t>アメ</t>
    </rPh>
    <phoneticPr fontId="2"/>
  </si>
  <si>
    <t>雪</t>
    <rPh sb="0" eb="1">
      <t>ユキ</t>
    </rPh>
    <phoneticPr fontId="2"/>
  </si>
  <si>
    <t>粉じん・排ガス</t>
    <rPh sb="0" eb="1">
      <t>フン</t>
    </rPh>
    <rPh sb="4" eb="5">
      <t>ハイ</t>
    </rPh>
    <phoneticPr fontId="2"/>
  </si>
  <si>
    <t>対応表（LIMS取り込み用）</t>
    <rPh sb="0" eb="2">
      <t>タイオウ</t>
    </rPh>
    <rPh sb="2" eb="3">
      <t>ヒョウ</t>
    </rPh>
    <rPh sb="8" eb="9">
      <t>ト</t>
    </rPh>
    <rPh sb="10" eb="11">
      <t>コ</t>
    </rPh>
    <rPh sb="12" eb="13">
      <t>ヨウ</t>
    </rPh>
    <phoneticPr fontId="2"/>
  </si>
  <si>
    <t>No.7</t>
    <phoneticPr fontId="2"/>
  </si>
  <si>
    <t>環境省</t>
    <phoneticPr fontId="2"/>
  </si>
  <si>
    <t>緊急時食品</t>
    <rPh sb="0" eb="3">
      <t>キンキュウジ</t>
    </rPh>
    <rPh sb="3" eb="5">
      <t>ショクヒン</t>
    </rPh>
    <phoneticPr fontId="2"/>
  </si>
  <si>
    <t>水道水</t>
    <rPh sb="0" eb="3">
      <t>スイドウスイ</t>
    </rPh>
    <phoneticPr fontId="2"/>
  </si>
  <si>
    <t>薪・木炭</t>
    <rPh sb="0" eb="1">
      <t>マキ</t>
    </rPh>
    <rPh sb="2" eb="4">
      <t>モクタン</t>
    </rPh>
    <phoneticPr fontId="2"/>
  </si>
  <si>
    <t>肥料</t>
    <rPh sb="0" eb="2">
      <t>ヒリョウ</t>
    </rPh>
    <phoneticPr fontId="2"/>
  </si>
  <si>
    <t>対応表１（LIMS取り込み用）</t>
    <rPh sb="0" eb="2">
      <t>タイオウ</t>
    </rPh>
    <rPh sb="2" eb="3">
      <t>ヒョウ</t>
    </rPh>
    <rPh sb="9" eb="10">
      <t>ト</t>
    </rPh>
    <rPh sb="11" eb="12">
      <t>コ</t>
    </rPh>
    <rPh sb="13" eb="14">
      <t>ヨウ</t>
    </rPh>
    <phoneticPr fontId="2"/>
  </si>
  <si>
    <t>対応表２（LIMS取り込み用）</t>
    <rPh sb="0" eb="2">
      <t>タイオウ</t>
    </rPh>
    <rPh sb="2" eb="3">
      <t>ヒョウ</t>
    </rPh>
    <rPh sb="9" eb="10">
      <t>ト</t>
    </rPh>
    <rPh sb="11" eb="12">
      <t>コ</t>
    </rPh>
    <rPh sb="13" eb="14">
      <t>ヨウ</t>
    </rPh>
    <phoneticPr fontId="2"/>
  </si>
  <si>
    <t>赤</t>
    <rPh sb="0" eb="1">
      <t>アカ</t>
    </rPh>
    <phoneticPr fontId="2"/>
  </si>
  <si>
    <t>白</t>
    <rPh sb="0" eb="1">
      <t>シロ</t>
    </rPh>
    <phoneticPr fontId="2"/>
  </si>
  <si>
    <t>青</t>
    <rPh sb="0" eb="1">
      <t>アオ</t>
    </rPh>
    <phoneticPr fontId="2"/>
  </si>
  <si>
    <t>特殊指定</t>
    <rPh sb="0" eb="2">
      <t>トクシュ</t>
    </rPh>
    <rPh sb="2" eb="4">
      <t>シテイ</t>
    </rPh>
    <phoneticPr fontId="2"/>
  </si>
  <si>
    <t>無</t>
    <rPh sb="0" eb="1">
      <t>ナ</t>
    </rPh>
    <phoneticPr fontId="2"/>
  </si>
  <si>
    <t>秒数指定有</t>
  </si>
  <si>
    <t>通常（2営業日）</t>
    <rPh sb="0" eb="2">
      <t>ツウジョウ</t>
    </rPh>
    <rPh sb="4" eb="7">
      <t>エイギョウビ</t>
    </rPh>
    <phoneticPr fontId="2"/>
  </si>
  <si>
    <t>写真　★有料</t>
    <rPh sb="0" eb="2">
      <t>シャシン</t>
    </rPh>
    <phoneticPr fontId="2"/>
  </si>
  <si>
    <t>チャート　★有料</t>
    <phoneticPr fontId="2"/>
  </si>
  <si>
    <t>写真＆チャート　★有料</t>
    <rPh sb="0" eb="2">
      <t>シャシン</t>
    </rPh>
    <phoneticPr fontId="2"/>
  </si>
  <si>
    <t>有料</t>
    <rPh sb="0" eb="2">
      <t>ユウリョウ</t>
    </rPh>
    <phoneticPr fontId="2"/>
  </si>
  <si>
    <t>AE157</t>
    <phoneticPr fontId="2"/>
  </si>
  <si>
    <t>AK157</t>
    <phoneticPr fontId="2"/>
  </si>
  <si>
    <t>青</t>
    <rPh sb="0" eb="1">
      <t>アオ</t>
    </rPh>
    <phoneticPr fontId="2"/>
  </si>
  <si>
    <t>白</t>
    <rPh sb="0" eb="1">
      <t>シロ</t>
    </rPh>
    <phoneticPr fontId="2"/>
  </si>
  <si>
    <t>赤</t>
    <rPh sb="0" eb="1">
      <t>アカ</t>
    </rPh>
    <phoneticPr fontId="2"/>
  </si>
  <si>
    <t xml:space="preserve"> 下限値（Bq/**）目安</t>
    <rPh sb="1" eb="3">
      <t>カゲン</t>
    </rPh>
    <rPh sb="3" eb="4">
      <t>チ</t>
    </rPh>
    <rPh sb="11" eb="13">
      <t>メヤス</t>
    </rPh>
    <phoneticPr fontId="2"/>
  </si>
  <si>
    <t>水産物・農作物</t>
    <rPh sb="0" eb="3">
      <t>スイサンブツ</t>
    </rPh>
    <rPh sb="4" eb="7">
      <t>ノウサクモツ</t>
    </rPh>
    <phoneticPr fontId="1"/>
  </si>
  <si>
    <t>その他水質</t>
    <rPh sb="2" eb="3">
      <t>タ</t>
    </rPh>
    <rPh sb="3" eb="5">
      <t>スイシツ</t>
    </rPh>
    <phoneticPr fontId="1"/>
  </si>
  <si>
    <t>地下水</t>
    <phoneticPr fontId="1"/>
  </si>
  <si>
    <t>公共用水</t>
    <rPh sb="0" eb="3">
      <t>コウキョウヨウ</t>
    </rPh>
    <rPh sb="3" eb="4">
      <t>ミズ</t>
    </rPh>
    <phoneticPr fontId="1"/>
  </si>
  <si>
    <t>食品</t>
    <phoneticPr fontId="1"/>
  </si>
  <si>
    <t>土壌</t>
    <phoneticPr fontId="2"/>
  </si>
  <si>
    <t>植物</t>
    <phoneticPr fontId="2"/>
  </si>
  <si>
    <t>木質チップ</t>
    <phoneticPr fontId="2"/>
  </si>
  <si>
    <t>汚泥</t>
    <phoneticPr fontId="2"/>
  </si>
  <si>
    <t>飛灰・焼却灰</t>
    <phoneticPr fontId="2"/>
  </si>
  <si>
    <t>肥飼料</t>
    <phoneticPr fontId="2"/>
  </si>
  <si>
    <t>その他廃棄物</t>
    <phoneticPr fontId="1"/>
  </si>
  <si>
    <t>動物</t>
    <phoneticPr fontId="2"/>
  </si>
  <si>
    <t>対応表2（LIMS取り込み用）</t>
    <rPh sb="0" eb="2">
      <t>タイオウ</t>
    </rPh>
    <rPh sb="2" eb="3">
      <t>ヒョウ</t>
    </rPh>
    <rPh sb="9" eb="10">
      <t>ト</t>
    </rPh>
    <rPh sb="11" eb="12">
      <t>コ</t>
    </rPh>
    <rPh sb="13" eb="14">
      <t>ヨウ</t>
    </rPh>
    <phoneticPr fontId="2"/>
  </si>
  <si>
    <t>対応表3</t>
    <rPh sb="0" eb="2">
      <t>タイオウ</t>
    </rPh>
    <rPh sb="2" eb="3">
      <t>ヒョウ</t>
    </rPh>
    <phoneticPr fontId="2"/>
  </si>
  <si>
    <t>Bq/kg</t>
    <phoneticPr fontId="2"/>
  </si>
  <si>
    <t>Bq/m3</t>
    <phoneticPr fontId="2"/>
  </si>
  <si>
    <t>Bq/L</t>
    <phoneticPr fontId="2"/>
  </si>
  <si>
    <t>対応表4</t>
    <rPh sb="0" eb="2">
      <t>タイオウ</t>
    </rPh>
    <rPh sb="2" eb="3">
      <t>ヒョウ</t>
    </rPh>
    <phoneticPr fontId="2"/>
  </si>
  <si>
    <r>
      <t xml:space="preserve">採取日
</t>
    </r>
    <r>
      <rPr>
        <sz val="10"/>
        <color rgb="FFFF0000"/>
        <rFont val="Meiryo UI"/>
        <family val="3"/>
        <charset val="128"/>
      </rPr>
      <t>*必須</t>
    </r>
    <phoneticPr fontId="4"/>
  </si>
  <si>
    <t xml:space="preserve">連絡事項 </t>
    <rPh sb="0" eb="2">
      <t>レンラク</t>
    </rPh>
    <rPh sb="2" eb="4">
      <t>ジコウ</t>
    </rPh>
    <phoneticPr fontId="4"/>
  </si>
  <si>
    <t>持ち込みで固定</t>
    <rPh sb="0" eb="1">
      <t>モ</t>
    </rPh>
    <rPh sb="2" eb="3">
      <t>コ</t>
    </rPh>
    <rPh sb="5" eb="7">
      <t>コテイ</t>
    </rPh>
    <phoneticPr fontId="2"/>
  </si>
  <si>
    <t>記入時以外は0日</t>
    <rPh sb="0" eb="2">
      <t>キニュウ</t>
    </rPh>
    <rPh sb="2" eb="3">
      <t>ジ</t>
    </rPh>
    <rPh sb="3" eb="5">
      <t>イガイ</t>
    </rPh>
    <rPh sb="7" eb="8">
      <t>ニチ</t>
    </rPh>
    <phoneticPr fontId="2"/>
  </si>
  <si>
    <t>オプション項目</t>
    <rPh sb="5" eb="7">
      <t>コウモク</t>
    </rPh>
    <phoneticPr fontId="2"/>
  </si>
  <si>
    <t>特記事項に記入</t>
    <rPh sb="0" eb="2">
      <t>トッキ</t>
    </rPh>
    <rPh sb="2" eb="4">
      <t>ジコウ</t>
    </rPh>
    <rPh sb="5" eb="7">
      <t>キニュウ</t>
    </rPh>
    <phoneticPr fontId="2"/>
  </si>
  <si>
    <t>LIMS取込</t>
    <rPh sb="4" eb="5">
      <t>ト</t>
    </rPh>
    <rPh sb="5" eb="6">
      <t>コ</t>
    </rPh>
    <phoneticPr fontId="2"/>
  </si>
  <si>
    <t>試料保管日数</t>
    <rPh sb="0" eb="2">
      <t>シリョウ</t>
    </rPh>
    <rPh sb="2" eb="4">
      <t>ホカン</t>
    </rPh>
    <rPh sb="4" eb="6">
      <t>ニッスウ</t>
    </rPh>
    <phoneticPr fontId="2"/>
  </si>
  <si>
    <t>必須セル</t>
    <rPh sb="0" eb="2">
      <t>ヒッス</t>
    </rPh>
    <phoneticPr fontId="2"/>
  </si>
  <si>
    <t>OKセル</t>
    <phoneticPr fontId="2"/>
  </si>
  <si>
    <t>入力待ちセル</t>
    <rPh sb="0" eb="2">
      <t>ニュウリョク</t>
    </rPh>
    <rPh sb="2" eb="3">
      <t>マ</t>
    </rPh>
    <phoneticPr fontId="2"/>
  </si>
  <si>
    <t>【成績書情報】</t>
    <rPh sb="1" eb="4">
      <t>セイセキショ</t>
    </rPh>
    <rPh sb="4" eb="6">
      <t>ジョウホウ</t>
    </rPh>
    <phoneticPr fontId="4"/>
  </si>
  <si>
    <t>測定方法（放射能）チェックリスト対応セル</t>
    <rPh sb="0" eb="2">
      <t>ソクテイ</t>
    </rPh>
    <rPh sb="2" eb="4">
      <t>ホウホウ</t>
    </rPh>
    <rPh sb="5" eb="8">
      <t>ホウシャノウ</t>
    </rPh>
    <rPh sb="16" eb="18">
      <t>タイオウ</t>
    </rPh>
    <phoneticPr fontId="2"/>
  </si>
  <si>
    <t>測定方法（その他）チェックリスト対応セル</t>
    <rPh sb="0" eb="2">
      <t>ソクテイ</t>
    </rPh>
    <rPh sb="2" eb="4">
      <t>ホウホウ</t>
    </rPh>
    <rPh sb="7" eb="8">
      <t>ホカ</t>
    </rPh>
    <rPh sb="16" eb="18">
      <t>タイオウ</t>
    </rPh>
    <phoneticPr fontId="2"/>
  </si>
  <si>
    <t>Cs-134</t>
  </si>
  <si>
    <t>分析項目（放射能）</t>
    <rPh sb="0" eb="2">
      <t>ブンセキ</t>
    </rPh>
    <rPh sb="2" eb="4">
      <t>コウモク</t>
    </rPh>
    <rPh sb="5" eb="8">
      <t>ホウシャノウ</t>
    </rPh>
    <phoneticPr fontId="2"/>
  </si>
  <si>
    <t>分析項目（その他）</t>
    <rPh sb="0" eb="2">
      <t>ブンセキ</t>
    </rPh>
    <rPh sb="2" eb="4">
      <t>コウモク</t>
    </rPh>
    <rPh sb="7" eb="8">
      <t>ホカ</t>
    </rPh>
    <phoneticPr fontId="2"/>
  </si>
  <si>
    <t>LIMS取込項目</t>
    <rPh sb="4" eb="6">
      <t>トリコミ</t>
    </rPh>
    <rPh sb="6" eb="8">
      <t>コウモク</t>
    </rPh>
    <phoneticPr fontId="2"/>
  </si>
  <si>
    <t>速報納期</t>
    <rPh sb="0" eb="2">
      <t>ソクホウ</t>
    </rPh>
    <rPh sb="2" eb="4">
      <t>ノウキ</t>
    </rPh>
    <phoneticPr fontId="4"/>
  </si>
  <si>
    <t>含水測定</t>
    <rPh sb="0" eb="2">
      <t>ガンスイ</t>
    </rPh>
    <rPh sb="2" eb="4">
      <t>ソクテイ</t>
    </rPh>
    <phoneticPr fontId="2"/>
  </si>
  <si>
    <t>秒数指定</t>
    <rPh sb="0" eb="2">
      <t>ビョウスウ</t>
    </rPh>
    <rPh sb="2" eb="4">
      <t>シテイ</t>
    </rPh>
    <phoneticPr fontId="2"/>
  </si>
  <si>
    <t>/Cs-137</t>
    <phoneticPr fontId="2"/>
  </si>
  <si>
    <t>/I-131</t>
    <phoneticPr fontId="2"/>
  </si>
  <si>
    <t>/K-40</t>
    <phoneticPr fontId="2"/>
  </si>
  <si>
    <t>/Cs-136</t>
    <phoneticPr fontId="2"/>
  </si>
  <si>
    <t>/交換性 カリウム測定</t>
    <rPh sb="1" eb="4">
      <t>コウカンセイ</t>
    </rPh>
    <rPh sb="9" eb="11">
      <t>ソクテイ</t>
    </rPh>
    <phoneticPr fontId="2"/>
  </si>
  <si>
    <t>/pH測定</t>
    <rPh sb="3" eb="5">
      <t>ソクテイ</t>
    </rPh>
    <phoneticPr fontId="2"/>
  </si>
  <si>
    <t>速報方法（FAX or PDF）</t>
    <rPh sb="0" eb="2">
      <t>ソクホウ</t>
    </rPh>
    <rPh sb="2" eb="4">
      <t>ホウホウ</t>
    </rPh>
    <phoneticPr fontId="2"/>
  </si>
  <si>
    <t>依頼入力フォームに戻る</t>
    <rPh sb="0" eb="2">
      <t>イライ</t>
    </rPh>
    <rPh sb="2" eb="4">
      <t>ニュウリョク</t>
    </rPh>
    <rPh sb="9" eb="10">
      <t>モド</t>
    </rPh>
    <phoneticPr fontId="4"/>
  </si>
  <si>
    <t>　お客様情報</t>
    <phoneticPr fontId="4"/>
  </si>
  <si>
    <t xml:space="preserve"> [会社名]</t>
    <phoneticPr fontId="4"/>
  </si>
  <si>
    <t xml:space="preserve"> [部署名]</t>
    <rPh sb="2" eb="4">
      <t>ブショ</t>
    </rPh>
    <phoneticPr fontId="4"/>
  </si>
  <si>
    <t>印刷範囲設定</t>
    <rPh sb="0" eb="2">
      <t>インサツ</t>
    </rPh>
    <rPh sb="2" eb="4">
      <t>ハンイ</t>
    </rPh>
    <rPh sb="4" eb="6">
      <t>セッテイ</t>
    </rPh>
    <phoneticPr fontId="4"/>
  </si>
  <si>
    <t xml:space="preserve"> [御担当者様]</t>
    <phoneticPr fontId="4"/>
  </si>
  <si>
    <t xml:space="preserve"> [ご住所]</t>
    <rPh sb="3" eb="5">
      <t>ジュウショ</t>
    </rPh>
    <phoneticPr fontId="4"/>
  </si>
  <si>
    <t>1枚目</t>
    <rPh sb="1" eb="3">
      <t>マイメ</t>
    </rPh>
    <phoneticPr fontId="4"/>
  </si>
  <si>
    <t>〒</t>
    <phoneticPr fontId="4"/>
  </si>
  <si>
    <t>2枚目</t>
    <rPh sb="1" eb="3">
      <t>マイメ</t>
    </rPh>
    <phoneticPr fontId="4"/>
  </si>
  <si>
    <t>3枚目</t>
    <rPh sb="1" eb="3">
      <t>マイメ</t>
    </rPh>
    <phoneticPr fontId="4"/>
  </si>
  <si>
    <t xml:space="preserve"> [TEL]</t>
    <phoneticPr fontId="4"/>
  </si>
  <si>
    <t xml:space="preserve"> [FAX]</t>
    <phoneticPr fontId="4"/>
  </si>
  <si>
    <t xml:space="preserve"> [E-mail]</t>
    <phoneticPr fontId="4"/>
  </si>
  <si>
    <t>4枚目</t>
    <rPh sb="1" eb="3">
      <t>マイメ</t>
    </rPh>
    <phoneticPr fontId="4"/>
  </si>
  <si>
    <t xml:space="preserve"> ご依頼情報 </t>
    <rPh sb="2" eb="4">
      <t>イライ</t>
    </rPh>
    <rPh sb="4" eb="6">
      <t>ジョウホウ</t>
    </rPh>
    <phoneticPr fontId="4"/>
  </si>
  <si>
    <t xml:space="preserve"> [件名]</t>
    <rPh sb="2" eb="4">
      <t>ケンメイ</t>
    </rPh>
    <phoneticPr fontId="4"/>
  </si>
  <si>
    <t xml:space="preserve"> [試料数]</t>
    <rPh sb="2" eb="4">
      <t>シリョウ</t>
    </rPh>
    <rPh sb="4" eb="5">
      <t>スウ</t>
    </rPh>
    <phoneticPr fontId="4"/>
  </si>
  <si>
    <t xml:space="preserve"> [試料取扱]</t>
    <rPh sb="2" eb="4">
      <t>シリョウ</t>
    </rPh>
    <rPh sb="4" eb="6">
      <t>トリアツカイ</t>
    </rPh>
    <phoneticPr fontId="4"/>
  </si>
  <si>
    <t xml:space="preserve"> [速報納期]</t>
    <rPh sb="2" eb="4">
      <t>ソクホウ</t>
    </rPh>
    <rPh sb="4" eb="6">
      <t>ノウキ</t>
    </rPh>
    <phoneticPr fontId="4"/>
  </si>
  <si>
    <t xml:space="preserve"> [速報方法]</t>
    <rPh sb="2" eb="4">
      <t>ソクホウ</t>
    </rPh>
    <rPh sb="4" eb="6">
      <t>ホウホウ</t>
    </rPh>
    <phoneticPr fontId="4"/>
  </si>
  <si>
    <t xml:space="preserve"> [請求先]</t>
    <rPh sb="2" eb="4">
      <t>セイキュウ</t>
    </rPh>
    <rPh sb="4" eb="5">
      <t>サキ</t>
    </rPh>
    <phoneticPr fontId="4"/>
  </si>
  <si>
    <t>【試料別情報】</t>
    <rPh sb="1" eb="3">
      <t>シリョウ</t>
    </rPh>
    <rPh sb="3" eb="4">
      <t>ベツ</t>
    </rPh>
    <rPh sb="4" eb="6">
      <t>ジョウホウ</t>
    </rPh>
    <phoneticPr fontId="4"/>
  </si>
  <si>
    <t>試料
番号</t>
    <rPh sb="0" eb="2">
      <t>シリョウ</t>
    </rPh>
    <rPh sb="3" eb="5">
      <t>バンゴウ</t>
    </rPh>
    <phoneticPr fontId="4"/>
  </si>
  <si>
    <t>採取日</t>
    <phoneticPr fontId="4"/>
  </si>
  <si>
    <t>　採取場所</t>
    <rPh sb="1" eb="3">
      <t>サイシュ</t>
    </rPh>
    <rPh sb="3" eb="5">
      <t>バショ</t>
    </rPh>
    <phoneticPr fontId="4"/>
  </si>
  <si>
    <t>媒体</t>
    <rPh sb="0" eb="2">
      <t>バイタイ</t>
    </rPh>
    <phoneticPr fontId="4"/>
  </si>
  <si>
    <t xml:space="preserve"> [チャート]</t>
    <phoneticPr fontId="2"/>
  </si>
  <si>
    <t xml:space="preserve"> [写真]</t>
    <rPh sb="2" eb="4">
      <t>シャシン</t>
    </rPh>
    <phoneticPr fontId="2"/>
  </si>
  <si>
    <t xml:space="preserve"> [英文報告書]</t>
    <rPh sb="2" eb="4">
      <t>エイブン</t>
    </rPh>
    <rPh sb="4" eb="7">
      <t>ホウコクショ</t>
    </rPh>
    <phoneticPr fontId="2"/>
  </si>
  <si>
    <t>連絡事項</t>
    <rPh sb="0" eb="2">
      <t>レンラク</t>
    </rPh>
    <rPh sb="2" eb="4">
      <t>ジコウ</t>
    </rPh>
    <phoneticPr fontId="2"/>
  </si>
  <si>
    <t>福島県福島市成川字上谷地1-1</t>
    <phoneticPr fontId="2"/>
  </si>
  <si>
    <t>024-545-3032</t>
    <phoneticPr fontId="2"/>
  </si>
  <si>
    <t>〒960-1108 　　 TEL：024-545-3032</t>
    <phoneticPr fontId="4"/>
  </si>
  <si>
    <t xml:space="preserve"> 主要形状</t>
    <phoneticPr fontId="2"/>
  </si>
  <si>
    <r>
      <t xml:space="preserve">媒体詳細
</t>
    </r>
    <r>
      <rPr>
        <sz val="10"/>
        <color rgb="FFFF0000"/>
        <rFont val="Meiryo UI"/>
        <family val="3"/>
        <charset val="128"/>
      </rPr>
      <t>*必須</t>
    </r>
    <rPh sb="0" eb="2">
      <t>バイタイ</t>
    </rPh>
    <rPh sb="2" eb="4">
      <t>ショウサイ</t>
    </rPh>
    <phoneticPr fontId="2"/>
  </si>
  <si>
    <t>容器重量
（g）</t>
    <rPh sb="0" eb="2">
      <t>ヨウキ</t>
    </rPh>
    <rPh sb="2" eb="4">
      <t>ジュウリョウ</t>
    </rPh>
    <phoneticPr fontId="2"/>
  </si>
  <si>
    <t>全重量（g）
（容器＋中身）</t>
    <rPh sb="0" eb="1">
      <t>ゼン</t>
    </rPh>
    <rPh sb="1" eb="3">
      <t>ジュウリョウ</t>
    </rPh>
    <rPh sb="8" eb="10">
      <t>ヨウキ</t>
    </rPh>
    <rPh sb="11" eb="13">
      <t>ナカミ</t>
    </rPh>
    <phoneticPr fontId="2"/>
  </si>
  <si>
    <t>試料高さ
（cm）</t>
    <rPh sb="0" eb="2">
      <t>シリョウ</t>
    </rPh>
    <rPh sb="2" eb="3">
      <t>タカ</t>
    </rPh>
    <phoneticPr fontId="2"/>
  </si>
  <si>
    <t>　写真、チャート類は追加オプション（有料）となります。</t>
    <rPh sb="18" eb="20">
      <t>ユウリョウ</t>
    </rPh>
    <phoneticPr fontId="2"/>
  </si>
  <si>
    <t xml:space="preserve">   【機密保持】</t>
    <phoneticPr fontId="4"/>
  </si>
  <si>
    <t>弊社はラボラトリ活動を遂行する間に得られた、又は生じた全ての情報について、機密として保持、管理いたします。</t>
    <phoneticPr fontId="2"/>
  </si>
  <si>
    <t>また、事前に貴社承諾を得ることなく、機密情報をいかなる第三者に対しても開示もしくは漏洩いたしません。</t>
    <phoneticPr fontId="2"/>
  </si>
  <si>
    <t>2.【同意確認】</t>
    <phoneticPr fontId="2"/>
  </si>
  <si>
    <t>底質(ため池)</t>
    <rPh sb="5" eb="6">
      <t>イケ</t>
    </rPh>
    <phoneticPr fontId="2"/>
  </si>
  <si>
    <t>底質(ため池)</t>
    <rPh sb="0" eb="2">
      <t>テイシツ</t>
    </rPh>
    <rPh sb="5" eb="6">
      <t>イケ</t>
    </rPh>
    <phoneticPr fontId="1"/>
  </si>
  <si>
    <r>
      <t>チャート</t>
    </r>
    <r>
      <rPr>
        <sz val="9"/>
        <color theme="1"/>
        <rFont val="Meiryo UI"/>
        <family val="3"/>
        <charset val="128"/>
      </rPr>
      <t>(49)</t>
    </r>
    <phoneticPr fontId="4"/>
  </si>
  <si>
    <r>
      <t>写真</t>
    </r>
    <r>
      <rPr>
        <sz val="9"/>
        <color theme="1"/>
        <rFont val="Meiryo UI"/>
        <family val="3"/>
        <charset val="128"/>
      </rPr>
      <t>(50)</t>
    </r>
    <rPh sb="0" eb="2">
      <t>シャシン</t>
    </rPh>
    <phoneticPr fontId="4"/>
  </si>
  <si>
    <r>
      <t>英文</t>
    </r>
    <r>
      <rPr>
        <sz val="9"/>
        <color theme="1"/>
        <rFont val="Meiryo UI"/>
        <family val="3"/>
        <charset val="128"/>
      </rPr>
      <t>(51)</t>
    </r>
    <rPh sb="0" eb="2">
      <t>エイブン</t>
    </rPh>
    <phoneticPr fontId="2"/>
  </si>
  <si>
    <t>記入例</t>
    <rPh sb="0" eb="2">
      <t>キニュウ</t>
    </rPh>
    <rPh sb="2" eb="3">
      <t>レイ</t>
    </rPh>
    <phoneticPr fontId="2"/>
  </si>
  <si>
    <t>例)土壌検体1</t>
    <rPh sb="0" eb="1">
      <t>レイ</t>
    </rPh>
    <rPh sb="2" eb="4">
      <t>ドジョウ</t>
    </rPh>
    <rPh sb="4" eb="6">
      <t>ケンタイ</t>
    </rPh>
    <phoneticPr fontId="2"/>
  </si>
  <si>
    <t>例)〇〇県□□市△△区××池</t>
    <rPh sb="0" eb="1">
      <t>レイ</t>
    </rPh>
    <rPh sb="4" eb="5">
      <t>ケン</t>
    </rPh>
    <rPh sb="7" eb="8">
      <t>シ</t>
    </rPh>
    <rPh sb="10" eb="11">
      <t>ク</t>
    </rPh>
    <rPh sb="13" eb="14">
      <t>イケ</t>
    </rPh>
    <phoneticPr fontId="2"/>
  </si>
  <si>
    <t>対応表３（特記事項）</t>
    <rPh sb="0" eb="2">
      <t>タイオウ</t>
    </rPh>
    <rPh sb="2" eb="3">
      <t>ヒョウ</t>
    </rPh>
    <rPh sb="5" eb="7">
      <t>トッキ</t>
    </rPh>
    <rPh sb="7" eb="9">
      <t>ジコウ</t>
    </rPh>
    <phoneticPr fontId="2"/>
  </si>
  <si>
    <t>U8/マリネリ-kg</t>
    <phoneticPr fontId="2"/>
  </si>
  <si>
    <t>マリネリ-L</t>
    <phoneticPr fontId="2"/>
  </si>
  <si>
    <t>マリネリ-kg</t>
    <phoneticPr fontId="2"/>
  </si>
  <si>
    <t>U8/マリネリ-m3</t>
    <phoneticPr fontId="2"/>
  </si>
  <si>
    <t>下限値（001を正とする）</t>
  </si>
  <si>
    <t>分析項目（略）</t>
  </si>
  <si>
    <t>正式分析分類</t>
    <rPh sb="0" eb="2">
      <t>セイシキ</t>
    </rPh>
    <rPh sb="2" eb="4">
      <t>ブンセキ</t>
    </rPh>
    <rPh sb="4" eb="6">
      <t>ブンルイ</t>
    </rPh>
    <phoneticPr fontId="2"/>
  </si>
  <si>
    <t>＄分析正式名称</t>
    <rPh sb="1" eb="3">
      <t>ブンセキ</t>
    </rPh>
    <rPh sb="3" eb="5">
      <t>セイシキ</t>
    </rPh>
    <rPh sb="5" eb="7">
      <t>メイショウ</t>
    </rPh>
    <phoneticPr fontId="2"/>
  </si>
  <si>
    <t>№7のみ</t>
    <phoneticPr fontId="2"/>
  </si>
  <si>
    <t>平成4年　文部科学省　放射能測定法シリーズ7 「ゲルマニウム半導体検出器によるガンマ線スペクトロメトリー」</t>
    <phoneticPr fontId="2"/>
  </si>
  <si>
    <t>№7</t>
    <phoneticPr fontId="2"/>
  </si>
  <si>
    <t>環境省</t>
    <rPh sb="0" eb="3">
      <t>カンキョウショウ</t>
    </rPh>
    <phoneticPr fontId="2"/>
  </si>
  <si>
    <t>平成25年3月　環境省 「放射能濃度等測定方法ガイドライン」</t>
    <phoneticPr fontId="2"/>
  </si>
  <si>
    <t>食品（I-131)</t>
    <rPh sb="0" eb="2">
      <t>ショクヒン</t>
    </rPh>
    <phoneticPr fontId="2"/>
  </si>
  <si>
    <t>平成24年3月　厚生労働省「食品中の放射性物質の試験法について」</t>
    <phoneticPr fontId="2"/>
  </si>
  <si>
    <t>平成23年8月　農林水産省「肥料中の放射性セシウム測定のための検査計画及び検査方法（ゲルマニウム半導体検出器）」</t>
    <phoneticPr fontId="2"/>
  </si>
  <si>
    <t>きのこ原木</t>
    <rPh sb="3" eb="5">
      <t>ゲンボク</t>
    </rPh>
    <phoneticPr fontId="2"/>
  </si>
  <si>
    <t>平成25年3月　環境省 「放射能濃度等測定方法ガイドライン」</t>
    <phoneticPr fontId="2"/>
  </si>
  <si>
    <t>平成14年3月　厚生労働省　「緊急時における食品の放射能測定マニュアル」</t>
    <phoneticPr fontId="2"/>
  </si>
  <si>
    <t>平成23年10月　厚生労働省「水道水等の放射能測定マニュアル（ゲルマニウム半導体検出器）」</t>
    <phoneticPr fontId="2"/>
  </si>
  <si>
    <t>平成23年11月林野庁 「調理加熱用の薪及び木炭の放射性セシウム測定のための検査方法」</t>
    <phoneticPr fontId="2"/>
  </si>
  <si>
    <t>平成23年8月　農林水産省「肥料中の放射性セシウム測定のための検査計画及び検査方法（ゲルマニウム半導体検出器）」</t>
    <phoneticPr fontId="2"/>
  </si>
  <si>
    <t xml:space="preserve"> 平成23年10月　農林水産省　「きのこ原木及び菌床用培地中の放射性セシウム測定のための検査方法」</t>
    <phoneticPr fontId="2"/>
  </si>
  <si>
    <t xml:space="preserve"> </t>
    <phoneticPr fontId="2"/>
  </si>
  <si>
    <t>飲料</t>
    <rPh sb="0" eb="2">
      <t>インリョウ</t>
    </rPh>
    <phoneticPr fontId="1"/>
  </si>
  <si>
    <t>土壌</t>
    <rPh sb="0" eb="2">
      <t>ドジョウ</t>
    </rPh>
    <phoneticPr fontId="2"/>
  </si>
  <si>
    <t>汚泥</t>
    <rPh sb="0" eb="2">
      <t>オデイ</t>
    </rPh>
    <phoneticPr fontId="2"/>
  </si>
  <si>
    <t>飛灰・焼却灰</t>
    <rPh sb="0" eb="1">
      <t>ヒ</t>
    </rPh>
    <rPh sb="1" eb="2">
      <t>バイ</t>
    </rPh>
    <rPh sb="3" eb="6">
      <t>ショウキャクバイ</t>
    </rPh>
    <phoneticPr fontId="2"/>
  </si>
  <si>
    <t>その他廃棄物</t>
    <rPh sb="2" eb="3">
      <t>ホカ</t>
    </rPh>
    <rPh sb="3" eb="6">
      <t>ハイキブツ</t>
    </rPh>
    <phoneticPr fontId="2"/>
  </si>
  <si>
    <t>地下水</t>
    <rPh sb="0" eb="3">
      <t>チカスイ</t>
    </rPh>
    <phoneticPr fontId="2"/>
  </si>
  <si>
    <t>排水</t>
    <rPh sb="0" eb="2">
      <t>ハイスイ</t>
    </rPh>
    <phoneticPr fontId="2"/>
  </si>
  <si>
    <t>公共用水</t>
    <rPh sb="0" eb="2">
      <t>コウキョウ</t>
    </rPh>
    <rPh sb="2" eb="4">
      <t>ヨウスイ</t>
    </rPh>
    <phoneticPr fontId="2"/>
  </si>
  <si>
    <t>その他水質</t>
    <rPh sb="2" eb="3">
      <t>ホカ</t>
    </rPh>
    <rPh sb="3" eb="5">
      <t>スイシツ</t>
    </rPh>
    <phoneticPr fontId="2"/>
  </si>
  <si>
    <t>牛乳</t>
    <rPh sb="0" eb="2">
      <t>ギュウニュウ</t>
    </rPh>
    <phoneticPr fontId="2"/>
  </si>
  <si>
    <t>飲料水</t>
    <rPh sb="0" eb="3">
      <t>インリョウスイ</t>
    </rPh>
    <phoneticPr fontId="2"/>
  </si>
  <si>
    <t>粉じん</t>
    <rPh sb="0" eb="1">
      <t>フン</t>
    </rPh>
    <phoneticPr fontId="2"/>
  </si>
  <si>
    <t>排ガス</t>
    <rPh sb="0" eb="1">
      <t>ハイ</t>
    </rPh>
    <phoneticPr fontId="2"/>
  </si>
  <si>
    <t>6.【分析情報】</t>
    <rPh sb="3" eb="5">
      <t>ブンセキ</t>
    </rPh>
    <rPh sb="5" eb="7">
      <t>ジョウホウ</t>
    </rPh>
    <phoneticPr fontId="4"/>
  </si>
  <si>
    <t>固体</t>
    <rPh sb="0" eb="2">
      <t>コタイ</t>
    </rPh>
    <phoneticPr fontId="2"/>
  </si>
  <si>
    <t>液体</t>
    <rPh sb="0" eb="2">
      <t>エキタイ</t>
    </rPh>
    <phoneticPr fontId="2"/>
  </si>
  <si>
    <t>食品</t>
    <rPh sb="0" eb="2">
      <t>ショクヒン</t>
    </rPh>
    <phoneticPr fontId="2"/>
  </si>
  <si>
    <t>その他</t>
    <rPh sb="2" eb="3">
      <t>ホカ</t>
    </rPh>
    <phoneticPr fontId="2"/>
  </si>
  <si>
    <t>放射能</t>
    <rPh sb="0" eb="3">
      <t>ホウシャノウ</t>
    </rPh>
    <phoneticPr fontId="2"/>
  </si>
  <si>
    <t>[選択]</t>
    <phoneticPr fontId="2"/>
  </si>
  <si>
    <t>*必須</t>
    <phoneticPr fontId="2"/>
  </si>
  <si>
    <t>なし</t>
    <phoneticPr fontId="2"/>
  </si>
  <si>
    <t>含水率</t>
    <rPh sb="0" eb="2">
      <t>ガンスイ</t>
    </rPh>
    <rPh sb="2" eb="3">
      <t>リツ</t>
    </rPh>
    <phoneticPr fontId="2"/>
  </si>
  <si>
    <t>含水比</t>
    <rPh sb="0" eb="2">
      <t>ガンスイ</t>
    </rPh>
    <rPh sb="2" eb="3">
      <t>ヒ</t>
    </rPh>
    <phoneticPr fontId="2"/>
  </si>
  <si>
    <t>試料水分量</t>
    <rPh sb="0" eb="2">
      <t>シリョウ</t>
    </rPh>
    <rPh sb="2" eb="4">
      <t>スイブン</t>
    </rPh>
    <rPh sb="4" eb="5">
      <t>リョウ</t>
    </rPh>
    <phoneticPr fontId="2"/>
  </si>
  <si>
    <t>Cs-137</t>
    <phoneticPr fontId="2"/>
  </si>
  <si>
    <t>Cs-134</t>
    <phoneticPr fontId="2"/>
  </si>
  <si>
    <t>I-131</t>
  </si>
  <si>
    <t>K-40</t>
  </si>
  <si>
    <t>Cs-136</t>
  </si>
  <si>
    <t>交換性カリウム</t>
    <rPh sb="0" eb="3">
      <t>コウカンセイ</t>
    </rPh>
    <phoneticPr fontId="2"/>
  </si>
  <si>
    <t>pH</t>
  </si>
  <si>
    <t>底質</t>
    <rPh sb="0" eb="2">
      <t>テイシツ</t>
    </rPh>
    <phoneticPr fontId="2"/>
  </si>
  <si>
    <t>赤</t>
    <rPh sb="0" eb="1">
      <t>アカ</t>
    </rPh>
    <phoneticPr fontId="2"/>
  </si>
  <si>
    <t>白</t>
    <rPh sb="0" eb="1">
      <t>シロ</t>
    </rPh>
    <phoneticPr fontId="2"/>
  </si>
  <si>
    <t>青</t>
    <rPh sb="0" eb="1">
      <t>アオ</t>
    </rPh>
    <phoneticPr fontId="2"/>
  </si>
  <si>
    <t>水道水</t>
    <rPh sb="0" eb="3">
      <t>スイドウスイ</t>
    </rPh>
    <phoneticPr fontId="2"/>
  </si>
  <si>
    <t>媒体</t>
    <rPh sb="0" eb="2">
      <t>バイタイ</t>
    </rPh>
    <phoneticPr fontId="2"/>
  </si>
  <si>
    <t>リスク</t>
    <phoneticPr fontId="2"/>
  </si>
  <si>
    <t>正式分類</t>
    <rPh sb="0" eb="2">
      <t>セイシキ</t>
    </rPh>
    <rPh sb="2" eb="4">
      <t>ブンルイ</t>
    </rPh>
    <phoneticPr fontId="2"/>
  </si>
  <si>
    <t>分析正式名称</t>
    <rPh sb="0" eb="2">
      <t>ブンセキ</t>
    </rPh>
    <rPh sb="2" eb="4">
      <t>セイシキ</t>
    </rPh>
    <rPh sb="4" eb="6">
      <t>メイショウ</t>
    </rPh>
    <phoneticPr fontId="2"/>
  </si>
  <si>
    <t>非表示にする</t>
    <rPh sb="0" eb="3">
      <t>ヒヒョウジ</t>
    </rPh>
    <phoneticPr fontId="2"/>
  </si>
  <si>
    <t>水道水</t>
    <phoneticPr fontId="2"/>
  </si>
  <si>
    <t>植物</t>
    <rPh sb="0" eb="2">
      <t>ショクブツ</t>
    </rPh>
    <phoneticPr fontId="2"/>
  </si>
  <si>
    <t>肥飼料</t>
    <rPh sb="0" eb="1">
      <t>フト</t>
    </rPh>
    <rPh sb="1" eb="3">
      <t>シリョウ</t>
    </rPh>
    <phoneticPr fontId="2"/>
  </si>
  <si>
    <t>木質チップ</t>
    <rPh sb="0" eb="2">
      <t>モクシツ</t>
    </rPh>
    <phoneticPr fontId="2"/>
  </si>
  <si>
    <t>(</t>
    <phoneticPr fontId="2"/>
  </si>
  <si>
    <t>)</t>
    <phoneticPr fontId="2"/>
  </si>
  <si>
    <t>木質チップ</t>
    <phoneticPr fontId="2"/>
  </si>
  <si>
    <t>植物（指標生物・牧草）</t>
    <phoneticPr fontId="2"/>
  </si>
  <si>
    <t>一般食品</t>
    <rPh sb="0" eb="2">
      <t>イッパン</t>
    </rPh>
    <rPh sb="2" eb="4">
      <t>ショクヒン</t>
    </rPh>
    <phoneticPr fontId="2"/>
  </si>
  <si>
    <t>乳児用食品</t>
    <rPh sb="0" eb="3">
      <t>ニュウジヨウ</t>
    </rPh>
    <rPh sb="3" eb="5">
      <t>ショクヒン</t>
    </rPh>
    <phoneticPr fontId="2"/>
  </si>
  <si>
    <t>その他</t>
    <rPh sb="2" eb="3">
      <t>ホカ</t>
    </rPh>
    <phoneticPr fontId="2"/>
  </si>
  <si>
    <t>乳児用食品</t>
    <rPh sb="0" eb="2">
      <t>ニュウジ</t>
    </rPh>
    <rPh sb="2" eb="3">
      <t>ヨウ</t>
    </rPh>
    <rPh sb="3" eb="5">
      <t>ショクヒン</t>
    </rPh>
    <phoneticPr fontId="2"/>
  </si>
  <si>
    <t>含水率</t>
    <rPh sb="0" eb="2">
      <t>ガンスイ</t>
    </rPh>
    <rPh sb="2" eb="3">
      <t>リツ</t>
    </rPh>
    <phoneticPr fontId="2"/>
  </si>
  <si>
    <t>医薬品類</t>
    <phoneticPr fontId="2"/>
  </si>
  <si>
    <t>医薬品類</t>
    <rPh sb="0" eb="3">
      <t>イヤクヒン</t>
    </rPh>
    <rPh sb="3" eb="4">
      <t>ルイ</t>
    </rPh>
    <phoneticPr fontId="2"/>
  </si>
  <si>
    <t>7.【その他連絡事項】</t>
    <rPh sb="5" eb="6">
      <t>タ</t>
    </rPh>
    <rPh sb="6" eb="8">
      <t>レンラク</t>
    </rPh>
    <rPh sb="8" eb="10">
      <t>ジコウ</t>
    </rPh>
    <phoneticPr fontId="4"/>
  </si>
  <si>
    <t>8.【試料別情報】</t>
    <rPh sb="3" eb="5">
      <t>シリョウ</t>
    </rPh>
    <rPh sb="5" eb="6">
      <t>ベツ</t>
    </rPh>
    <rPh sb="6" eb="8">
      <t>ジョウホウ</t>
    </rPh>
    <phoneticPr fontId="4"/>
  </si>
  <si>
    <t>【請求先情報】</t>
    <phoneticPr fontId="4"/>
  </si>
  <si>
    <t xml:space="preserve"> 請求先</t>
    <rPh sb="1" eb="3">
      <t>セイキュウ</t>
    </rPh>
    <rPh sb="3" eb="4">
      <t>サキ</t>
    </rPh>
    <phoneticPr fontId="2"/>
  </si>
  <si>
    <t>IF(G86="","試料採取者","OK")</t>
    <phoneticPr fontId="2"/>
  </si>
  <si>
    <t>【依頼情報】</t>
    <rPh sb="1" eb="3">
      <t>イライ</t>
    </rPh>
    <rPh sb="3" eb="5">
      <t>ジョウホウ</t>
    </rPh>
    <phoneticPr fontId="2"/>
  </si>
  <si>
    <t>【分析情報】</t>
    <rPh sb="1" eb="3">
      <t>ブンセキ</t>
    </rPh>
    <rPh sb="3" eb="5">
      <t>ジョウホウ</t>
    </rPh>
    <phoneticPr fontId="2"/>
  </si>
  <si>
    <t>/含水比</t>
    <rPh sb="1" eb="3">
      <t>ガンスイ</t>
    </rPh>
    <rPh sb="3" eb="4">
      <t>ヒ</t>
    </rPh>
    <phoneticPr fontId="2"/>
  </si>
  <si>
    <t>5.【依頼】</t>
    <rPh sb="3" eb="5">
      <t>イライ</t>
    </rPh>
    <phoneticPr fontId="2"/>
  </si>
  <si>
    <t>6.【分析】</t>
    <rPh sb="3" eb="5">
      <t>ブンセキ</t>
    </rPh>
    <phoneticPr fontId="2"/>
  </si>
  <si>
    <t>単位</t>
    <rPh sb="0" eb="2">
      <t>タンイ</t>
    </rPh>
    <phoneticPr fontId="2"/>
  </si>
  <si>
    <t>下記に試料毎の情報をご入力ください。</t>
    <rPh sb="0" eb="2">
      <t>カキ</t>
    </rPh>
    <rPh sb="3" eb="5">
      <t>シリョウ</t>
    </rPh>
    <rPh sb="5" eb="6">
      <t>ゴト</t>
    </rPh>
    <rPh sb="7" eb="9">
      <t>ジョウホウ</t>
    </rPh>
    <rPh sb="11" eb="13">
      <t>ニュウリョク</t>
    </rPh>
    <phoneticPr fontId="4"/>
  </si>
  <si>
    <t>試験規格</t>
    <rPh sb="0" eb="2">
      <t>シケン</t>
    </rPh>
    <rPh sb="2" eb="4">
      <t>キカク</t>
    </rPh>
    <phoneticPr fontId="2"/>
  </si>
  <si>
    <t>I-131</t>
    <phoneticPr fontId="2"/>
  </si>
  <si>
    <t>「ゲルマニウム半導体検出器によるガンマ線スペクトロメトリー」</t>
    <phoneticPr fontId="2"/>
  </si>
  <si>
    <t>・平成23年10月　厚生労働省</t>
    <phoneticPr fontId="2"/>
  </si>
  <si>
    <t>「水道水等の放射能測定マニュアル（ゲルマニウム半導体検出器）」</t>
    <phoneticPr fontId="2"/>
  </si>
  <si>
    <t>返却 [分析後試料返送]　※着払い</t>
    <rPh sb="14" eb="16">
      <t>チャクバラ</t>
    </rPh>
    <phoneticPr fontId="2"/>
  </si>
  <si>
    <t>返却 [分析後容器のみ返送]　※着払い</t>
    <rPh sb="7" eb="9">
      <t>ヨウキ</t>
    </rPh>
    <phoneticPr fontId="2"/>
  </si>
  <si>
    <t xml:space="preserve"> お客様発注番号          (PO №)</t>
    <rPh sb="2" eb="4">
      <t>キャクサマ</t>
    </rPh>
    <rPh sb="4" eb="6">
      <t>ハッチュウ</t>
    </rPh>
    <rPh sb="6" eb="8">
      <t>バンゴウ</t>
    </rPh>
    <phoneticPr fontId="4"/>
  </si>
  <si>
    <t>お手数ですが、色付きセル部分をご入力の上、本エクセルファイルを事前にメールでお送りください。</t>
    <rPh sb="1" eb="3">
      <t>テスウ</t>
    </rPh>
    <rPh sb="7" eb="9">
      <t>イロツ</t>
    </rPh>
    <rPh sb="12" eb="14">
      <t>ブブン</t>
    </rPh>
    <rPh sb="16" eb="18">
      <t>ニュウリョク</t>
    </rPh>
    <phoneticPr fontId="4"/>
  </si>
  <si>
    <t>・「分析依頼書兼注文書」と「分析試料」が届いた時点で注文を確定させて頂きます。</t>
    <rPh sb="14" eb="16">
      <t>ブンセキ</t>
    </rPh>
    <rPh sb="16" eb="18">
      <t>シリョウ</t>
    </rPh>
    <phoneticPr fontId="2"/>
  </si>
  <si>
    <t xml:space="preserve"> TEL :</t>
    <phoneticPr fontId="4"/>
  </si>
  <si>
    <t>5.【分析依頼情報】</t>
    <rPh sb="3" eb="5">
      <t>ブンセキ</t>
    </rPh>
    <rPh sb="5" eb="7">
      <t>イライ</t>
    </rPh>
    <rPh sb="7" eb="9">
      <t>ジョウホウ</t>
    </rPh>
    <phoneticPr fontId="4"/>
  </si>
  <si>
    <t>きのこ原木</t>
    <phoneticPr fontId="2"/>
  </si>
  <si>
    <t>その他 (有料)</t>
  </si>
  <si>
    <r>
      <t xml:space="preserve">リスク
</t>
    </r>
    <r>
      <rPr>
        <sz val="9"/>
        <color rgb="FFFF0000"/>
        <rFont val="Meiryo UI"/>
        <family val="3"/>
        <charset val="128"/>
      </rPr>
      <t>拡張情報０８</t>
    </r>
    <phoneticPr fontId="2"/>
  </si>
  <si>
    <r>
      <t xml:space="preserve">正式
分析分類
</t>
    </r>
    <r>
      <rPr>
        <sz val="9"/>
        <color rgb="FFFF0000"/>
        <rFont val="Meiryo UI"/>
        <family val="3"/>
        <charset val="128"/>
      </rPr>
      <t>拡張情報０２</t>
    </r>
    <rPh sb="8" eb="10">
      <t>カクチョウ</t>
    </rPh>
    <rPh sb="10" eb="12">
      <t>ジョウホウ</t>
    </rPh>
    <phoneticPr fontId="2"/>
  </si>
  <si>
    <t>拡張
０3</t>
    <phoneticPr fontId="2"/>
  </si>
  <si>
    <t>特殊指定
拡張情報０４</t>
    <rPh sb="0" eb="2">
      <t>トクシュ</t>
    </rPh>
    <rPh sb="2" eb="4">
      <t>シテイ</t>
    </rPh>
    <rPh sb="5" eb="7">
      <t>カクチョウ</t>
    </rPh>
    <rPh sb="7" eb="9">
      <t>ジョウホウ</t>
    </rPh>
    <phoneticPr fontId="2"/>
  </si>
  <si>
    <t>秒数指定有</t>
    <rPh sb="0" eb="2">
      <t>ビョウスウ</t>
    </rPh>
    <rPh sb="2" eb="4">
      <t>シテイ</t>
    </rPh>
    <rPh sb="4" eb="5">
      <t>アリ</t>
    </rPh>
    <phoneticPr fontId="2"/>
  </si>
  <si>
    <t>減衰補正有</t>
    <rPh sb="0" eb="2">
      <t>ゲンスイ</t>
    </rPh>
    <rPh sb="2" eb="4">
      <t>ホセイ</t>
    </rPh>
    <rPh sb="4" eb="5">
      <t>アリ</t>
    </rPh>
    <phoneticPr fontId="2"/>
  </si>
  <si>
    <t>備考・秒数指定</t>
    <rPh sb="0" eb="2">
      <t>ビコウ</t>
    </rPh>
    <rPh sb="3" eb="5">
      <t>ビョウスウ</t>
    </rPh>
    <rPh sb="5" eb="7">
      <t>シテイ</t>
    </rPh>
    <phoneticPr fontId="2"/>
  </si>
  <si>
    <t>その他食品(</t>
    <rPh sb="2" eb="3">
      <t>ホカ</t>
    </rPh>
    <rPh sb="3" eb="5">
      <t>ショクヒン</t>
    </rPh>
    <phoneticPr fontId="2"/>
  </si>
  <si>
    <t>減衰補正有</t>
    <phoneticPr fontId="2"/>
  </si>
  <si>
    <t>媒体詳細</t>
    <phoneticPr fontId="2"/>
  </si>
  <si>
    <t>試験規格
（略称）</t>
    <rPh sb="0" eb="2">
      <t>シケン</t>
    </rPh>
    <rPh sb="2" eb="4">
      <t>キカク</t>
    </rPh>
    <rPh sb="6" eb="8">
      <t>リャクショウ</t>
    </rPh>
    <phoneticPr fontId="2"/>
  </si>
  <si>
    <t>「ゲルマニウム半導体検出器によるガンマ線スペクトロメトリー」</t>
  </si>
  <si>
    <t>Cs-137</t>
  </si>
  <si>
    <t>飛灰・焼却灰、汚泥、その他廃棄物、排水、地下水、</t>
  </si>
  <si>
    <t>・平成25年3月　環境省 「放射能濃度等測定方法ガイドライン」</t>
  </si>
  <si>
    <t>公共用水、その他水質、排ガス、粉じん</t>
  </si>
  <si>
    <t>一般食品、乳児用食品、飲料水、牛乳、医薬品類、</t>
  </si>
  <si>
    <t>食品（I-131、</t>
  </si>
  <si>
    <t>・平成14年3月　厚生労働省「緊急時における食品の放射能測定マニュアル」</t>
  </si>
  <si>
    <t>その他食品</t>
  </si>
  <si>
    <t>Cs-134/137）</t>
  </si>
  <si>
    <t>食品</t>
    <phoneticPr fontId="2"/>
  </si>
  <si>
    <t>（Cs-134/137）</t>
    <phoneticPr fontId="2"/>
  </si>
  <si>
    <t>「調理加熱用の薪及び木炭の放射性セシウム測定のための検査方法」</t>
    <phoneticPr fontId="2"/>
  </si>
  <si>
    <t>肥料</t>
    <phoneticPr fontId="2"/>
  </si>
  <si>
    <t>・平成23年8月　農林水産省</t>
    <phoneticPr fontId="2"/>
  </si>
  <si>
    <t>「肥料中の放射性セシウム測定のための検査計画及び検査方法</t>
    <phoneticPr fontId="2"/>
  </si>
  <si>
    <t>（ゲルマニウム半導体検出器）」</t>
    <phoneticPr fontId="2"/>
  </si>
  <si>
    <t>「きのこ原木及び菌床用培地中の放射性セシウム測定のための検査方法」</t>
    <phoneticPr fontId="2"/>
  </si>
  <si>
    <t>環境省</t>
    <phoneticPr fontId="2"/>
  </si>
  <si>
    <t>水道水</t>
    <phoneticPr fontId="2"/>
  </si>
  <si>
    <t>薪・木炭</t>
    <phoneticPr fontId="2"/>
  </si>
  <si>
    <r>
      <t>◀</t>
    </r>
    <r>
      <rPr>
        <b/>
        <sz val="8"/>
        <rFont val="Meiryo UI"/>
        <family val="3"/>
        <charset val="128"/>
      </rPr>
      <t>排ガス、粉じん</t>
    </r>
    <rPh sb="1" eb="2">
      <t>ハイ</t>
    </rPh>
    <rPh sb="5" eb="6">
      <t>フン</t>
    </rPh>
    <phoneticPr fontId="2"/>
  </si>
  <si>
    <t>試験規格
(略称)</t>
    <rPh sb="0" eb="2">
      <t>シケン</t>
    </rPh>
    <rPh sb="2" eb="4">
      <t>キカク</t>
    </rPh>
    <rPh sb="6" eb="8">
      <t>リャクショウ</t>
    </rPh>
    <phoneticPr fontId="2"/>
  </si>
  <si>
    <t>・通常納期は注文確定後、2営業日以内に速報となります。検体数や測定秒数など条件によってはその限りではありません。</t>
    <phoneticPr fontId="2"/>
  </si>
  <si>
    <t>測定秒数指定
（応相談）</t>
    <rPh sb="0" eb="2">
      <t>ソクテイ</t>
    </rPh>
    <rPh sb="2" eb="4">
      <t>ビョウスウ</t>
    </rPh>
    <rPh sb="4" eb="6">
      <t>シテイ</t>
    </rPh>
    <rPh sb="8" eb="11">
      <t>オウソウダン</t>
    </rPh>
    <phoneticPr fontId="2"/>
  </si>
  <si>
    <t>下図をリンクされた図として利用</t>
    <rPh sb="0" eb="2">
      <t>カズ</t>
    </rPh>
    <rPh sb="9" eb="10">
      <t>ズ</t>
    </rPh>
    <rPh sb="13" eb="15">
      <t>リヨウ</t>
    </rPh>
    <phoneticPr fontId="2"/>
  </si>
  <si>
    <t>その他固体 (</t>
    <rPh sb="2" eb="3">
      <t>ホカ</t>
    </rPh>
    <rPh sb="3" eb="5">
      <t>コタイ</t>
    </rPh>
    <phoneticPr fontId="2"/>
  </si>
  <si>
    <t>このシート内のセルにコメントが挿入されていないと不具合が生じるため注意（なぜコメント挿入で回避できるか不明）</t>
    <phoneticPr fontId="2"/>
  </si>
  <si>
    <t xml:space="preserve"> ）</t>
    <phoneticPr fontId="2"/>
  </si>
  <si>
    <t>左記以外  （</t>
    <rPh sb="0" eb="2">
      <t>サキ</t>
    </rPh>
    <rPh sb="2" eb="4">
      <t>イガイ</t>
    </rPh>
    <phoneticPr fontId="2"/>
  </si>
  <si>
    <t>)</t>
    <phoneticPr fontId="2"/>
  </si>
  <si>
    <t>測定方法（含水）チェックリスト対応セル</t>
    <phoneticPr fontId="2"/>
  </si>
  <si>
    <t>放射能　分析依頼書兼注文書</t>
    <phoneticPr fontId="4"/>
  </si>
  <si>
    <t>　宅配・持込専用入力フォーム</t>
    <rPh sb="1" eb="3">
      <t>タクハイ</t>
    </rPh>
    <rPh sb="4" eb="6">
      <t>モチコミ</t>
    </rPh>
    <rPh sb="6" eb="8">
      <t>センヨウ</t>
    </rPh>
    <rPh sb="8" eb="10">
      <t>ニュウリョク</t>
    </rPh>
    <phoneticPr fontId="4"/>
  </si>
  <si>
    <t>発送する試料には試料名を必ずご記入頂き、依頼書の同封をお願いいたします。</t>
    <phoneticPr fontId="4"/>
  </si>
  <si>
    <t>【分析試料送付先】</t>
    <rPh sb="1" eb="3">
      <t>ブンセキ</t>
    </rPh>
    <rPh sb="3" eb="5">
      <t>シリョウ</t>
    </rPh>
    <rPh sb="5" eb="7">
      <t>ソウフ</t>
    </rPh>
    <rPh sb="7" eb="8">
      <t>サキ</t>
    </rPh>
    <phoneticPr fontId="4"/>
  </si>
  <si>
    <t>　※「分析試料在中」とご記入をお願いいたします</t>
    <rPh sb="3" eb="5">
      <t>ブンセキ</t>
    </rPh>
    <rPh sb="5" eb="7">
      <t>シリョウ</t>
    </rPh>
    <rPh sb="7" eb="9">
      <t>ザイチュウ</t>
    </rPh>
    <rPh sb="12" eb="14">
      <t>キニュウ</t>
    </rPh>
    <rPh sb="16" eb="17">
      <t>ネガイ</t>
    </rPh>
    <phoneticPr fontId="4"/>
  </si>
  <si>
    <t>　注文後のキャンセルは出来かねますので予めご了承ください。</t>
    <rPh sb="19" eb="20">
      <t>アラカジ</t>
    </rPh>
    <phoneticPr fontId="2"/>
  </si>
  <si>
    <t>　保管又は返却をご希望の場合は分析後試料取扱の欄にご入力ください。ただし、別途費用が発生いたします。</t>
    <rPh sb="26" eb="28">
      <t>ニュウリョク</t>
    </rPh>
    <phoneticPr fontId="2"/>
  </si>
  <si>
    <t>・分析の結果、8000Bq/kg を超えた試料については当試験所にて処分いたしかねますので、「着払い」にてお客様連絡先情報に入力された住所にご返却させて頂きます。</t>
    <rPh sb="62" eb="64">
      <t>ニュウリョク</t>
    </rPh>
    <phoneticPr fontId="2"/>
  </si>
  <si>
    <t>媒体詳細</t>
    <rPh sb="0" eb="2">
      <t>バイタイ</t>
    </rPh>
    <rPh sb="2" eb="4">
      <t>ショウサイ</t>
    </rPh>
    <phoneticPr fontId="2"/>
  </si>
  <si>
    <t>＊複数ある場合、
　一番多い試料の媒体を代表選択してください</t>
    <rPh sb="1" eb="3">
      <t>フクスウ</t>
    </rPh>
    <rPh sb="5" eb="7">
      <t>バアイ</t>
    </rPh>
    <rPh sb="17" eb="19">
      <t>バイタイ</t>
    </rPh>
    <phoneticPr fontId="2"/>
  </si>
  <si>
    <t xml:space="preserve"> 分析項目</t>
    <rPh sb="1" eb="3">
      <t>ブンセキ</t>
    </rPh>
    <rPh sb="3" eb="5">
      <t>コウモク</t>
    </rPh>
    <phoneticPr fontId="2"/>
  </si>
  <si>
    <t>　の場合入力</t>
    <rPh sb="2" eb="4">
      <t>バアイ</t>
    </rPh>
    <rPh sb="4" eb="6">
      <t>ニュウリョク</t>
    </rPh>
    <phoneticPr fontId="2"/>
  </si>
  <si>
    <r>
      <t>※試験規格について詳しくは</t>
    </r>
    <r>
      <rPr>
        <b/>
        <sz val="12"/>
        <rFont val="Meiryo UI"/>
        <family val="3"/>
        <charset val="128"/>
      </rPr>
      <t>（</t>
    </r>
    <rPh sb="1" eb="3">
      <t>シケン</t>
    </rPh>
    <rPh sb="3" eb="5">
      <t>キカク</t>
    </rPh>
    <rPh sb="9" eb="10">
      <t>クワ</t>
    </rPh>
    <phoneticPr fontId="2"/>
  </si>
  <si>
    <t>　宅配・持込専用入力フォーム</t>
    <phoneticPr fontId="4"/>
  </si>
  <si>
    <t>　　　試料名称　</t>
    <rPh sb="5" eb="7">
      <t>メイショウ</t>
    </rPh>
    <phoneticPr fontId="4"/>
  </si>
  <si>
    <t>　　  採取場所</t>
    <phoneticPr fontId="4"/>
  </si>
  <si>
    <t>分析依頼書兼注文書</t>
    <rPh sb="0" eb="2">
      <t>ブンセキ</t>
    </rPh>
    <rPh sb="2" eb="5">
      <t>イライショ</t>
    </rPh>
    <rPh sb="5" eb="6">
      <t>ケン</t>
    </rPh>
    <rPh sb="6" eb="9">
      <t>チュウモンショ</t>
    </rPh>
    <phoneticPr fontId="4"/>
  </si>
  <si>
    <t>　　　※「分析試料在中」とご記入をお願いいたします</t>
    <rPh sb="14" eb="16">
      <t>キニュウ</t>
    </rPh>
    <phoneticPr fontId="4"/>
  </si>
  <si>
    <t>吸引採取量
（㎥）</t>
    <rPh sb="0" eb="2">
      <t>キュウイン</t>
    </rPh>
    <rPh sb="2" eb="4">
      <t>サイシュ</t>
    </rPh>
    <rPh sb="4" eb="5">
      <t>リョウ</t>
    </rPh>
    <phoneticPr fontId="2"/>
  </si>
  <si>
    <t>媒体詳細・試験規格対応表</t>
    <rPh sb="0" eb="2">
      <t>バイタイ</t>
    </rPh>
    <rPh sb="2" eb="4">
      <t>ショウサイ</t>
    </rPh>
    <rPh sb="5" eb="7">
      <t>シケン</t>
    </rPh>
    <rPh sb="7" eb="9">
      <t>キカク</t>
    </rPh>
    <rPh sb="9" eb="11">
      <t>タイオウ</t>
    </rPh>
    <rPh sb="11" eb="12">
      <t>ヒョウ</t>
    </rPh>
    <phoneticPr fontId="2"/>
  </si>
  <si>
    <t>※該当する試験規格がない場合は、連絡事項にご入力ください</t>
    <rPh sb="1" eb="3">
      <t>ガイトウ</t>
    </rPh>
    <rPh sb="5" eb="7">
      <t>シケン</t>
    </rPh>
    <rPh sb="7" eb="9">
      <t>キカク</t>
    </rPh>
    <rPh sb="12" eb="14">
      <t>バアイ</t>
    </rPh>
    <rPh sb="16" eb="18">
      <t>レンラク</t>
    </rPh>
    <rPh sb="18" eb="20">
      <t>ジコウ</t>
    </rPh>
    <rPh sb="22" eb="24">
      <t>ニュウリョク</t>
    </rPh>
    <phoneticPr fontId="2"/>
  </si>
  <si>
    <t>食品（I-131, Cs-134/137)</t>
    <rPh sb="0" eb="2">
      <t>ショクヒン</t>
    </rPh>
    <phoneticPr fontId="2"/>
  </si>
  <si>
    <t>食品（Cs-134/137)</t>
    <rPh sb="0" eb="2">
      <t>ショクヒン</t>
    </rPh>
    <phoneticPr fontId="2"/>
  </si>
  <si>
    <t>土壌、底質、植物（指標生物・牧草）</t>
    <phoneticPr fontId="2"/>
  </si>
  <si>
    <t>分析項目</t>
    <rPh sb="0" eb="2">
      <t>ブンセキ</t>
    </rPh>
    <rPh sb="2" eb="4">
      <t>コウモク</t>
    </rPh>
    <phoneticPr fontId="2"/>
  </si>
  <si>
    <t>契約事項ご確認の上、左チェックボックスにて同意をお願いいたします</t>
    <rPh sb="0" eb="2">
      <t>ケイヤク</t>
    </rPh>
    <rPh sb="2" eb="4">
      <t>ジコウ</t>
    </rPh>
    <rPh sb="5" eb="7">
      <t>カクニン</t>
    </rPh>
    <rPh sb="8" eb="9">
      <t>ウエ</t>
    </rPh>
    <rPh sb="10" eb="11">
      <t>ヒダリ</t>
    </rPh>
    <rPh sb="21" eb="23">
      <t>ドウイ</t>
    </rPh>
    <rPh sb="25" eb="26">
      <t>ネガ</t>
    </rPh>
    <phoneticPr fontId="4"/>
  </si>
  <si>
    <t>9.【試料詳細情報】</t>
    <rPh sb="3" eb="5">
      <t>シリョウ</t>
    </rPh>
    <rPh sb="5" eb="7">
      <t>ショウサイ</t>
    </rPh>
    <rPh sb="7" eb="9">
      <t>ジョウホウ</t>
    </rPh>
    <phoneticPr fontId="4"/>
  </si>
  <si>
    <t>※お分かりになる場合のみご入力ください。</t>
    <rPh sb="2" eb="3">
      <t>ワ</t>
    </rPh>
    <rPh sb="8" eb="10">
      <t>バアイ</t>
    </rPh>
    <rPh sb="13" eb="15">
      <t>ニュウリョク</t>
    </rPh>
    <phoneticPr fontId="2"/>
  </si>
  <si>
    <t>FAX         :</t>
    <phoneticPr fontId="4"/>
  </si>
  <si>
    <t>その他固体、その他</t>
    <rPh sb="3" eb="5">
      <t>コタイ</t>
    </rPh>
    <phoneticPr fontId="2"/>
  </si>
  <si>
    <t>№7と№24</t>
  </si>
  <si>
    <t>№7と№24</t>
    <phoneticPr fontId="2"/>
  </si>
  <si>
    <t>その他食品</t>
    <phoneticPr fontId="2"/>
  </si>
  <si>
    <t>Bq/㎥</t>
    <phoneticPr fontId="2"/>
  </si>
  <si>
    <t>FAX</t>
    <phoneticPr fontId="2"/>
  </si>
  <si>
    <t>・[依頼入力フォーム]の6.【分析情報】の媒体詳細、８.【試料別情報】の媒体詳細にてご選択いただいた媒体についての標準的な試験規格となります。</t>
    <rPh sb="15" eb="17">
      <t>ブンセキ</t>
    </rPh>
    <rPh sb="17" eb="19">
      <t>ジョウホウ</t>
    </rPh>
    <rPh sb="21" eb="23">
      <t>バイタイ</t>
    </rPh>
    <rPh sb="23" eb="25">
      <t>ショウサイ</t>
    </rPh>
    <rPh sb="29" eb="31">
      <t>シリョウ</t>
    </rPh>
    <rPh sb="31" eb="32">
      <t>ベツ</t>
    </rPh>
    <rPh sb="32" eb="34">
      <t>ジョウホウ</t>
    </rPh>
    <rPh sb="36" eb="38">
      <t>バイタイ</t>
    </rPh>
    <rPh sb="38" eb="40">
      <t>ショウサイ</t>
    </rPh>
    <rPh sb="43" eb="45">
      <t>センタク</t>
    </rPh>
    <rPh sb="50" eb="52">
      <t>バイタイ</t>
    </rPh>
    <rPh sb="57" eb="60">
      <t>ヒョウジュンテキ</t>
    </rPh>
    <rPh sb="61" eb="63">
      <t>シケン</t>
    </rPh>
    <rPh sb="63" eb="65">
      <t>キカク</t>
    </rPh>
    <phoneticPr fontId="2"/>
  </si>
  <si>
    <t>　上記の媒体詳細をご選択いただくと試験規格が表示されます。試験規格は略称になっておりますのでこちらで名称をご確認ください。</t>
    <rPh sb="1" eb="3">
      <t>ジョウキ</t>
    </rPh>
    <rPh sb="4" eb="6">
      <t>バイタイ</t>
    </rPh>
    <rPh sb="6" eb="8">
      <t>ショウサイ</t>
    </rPh>
    <rPh sb="10" eb="12">
      <t>センタク</t>
    </rPh>
    <rPh sb="17" eb="19">
      <t>シケン</t>
    </rPh>
    <rPh sb="19" eb="21">
      <t>キカク</t>
    </rPh>
    <rPh sb="22" eb="24">
      <t>ヒョウジ</t>
    </rPh>
    <rPh sb="29" eb="31">
      <t>シケン</t>
    </rPh>
    <rPh sb="31" eb="33">
      <t>キカク</t>
    </rPh>
    <rPh sb="34" eb="36">
      <t>リャクショウ</t>
    </rPh>
    <rPh sb="50" eb="52">
      <t>メイショウ</t>
    </rPh>
    <rPh sb="54" eb="56">
      <t>カクニン</t>
    </rPh>
    <phoneticPr fontId="2"/>
  </si>
  <si>
    <t>　なお、特にご指定がない場合は標準的な試験規格や分析方法にて進めさせていただきます。</t>
    <phoneticPr fontId="2"/>
  </si>
  <si>
    <t>　また、ご指定の試験規格や分析方法がございましたら、お手数ですが[依頼入力フォーム]の７.【その他連絡事項】へご入力ください。</t>
    <rPh sb="5" eb="7">
      <t>シテイ</t>
    </rPh>
    <rPh sb="8" eb="10">
      <t>シケン</t>
    </rPh>
    <rPh sb="10" eb="12">
      <t>キカク</t>
    </rPh>
    <rPh sb="13" eb="15">
      <t>ブンセキ</t>
    </rPh>
    <rPh sb="15" eb="17">
      <t>ホウホウ</t>
    </rPh>
    <rPh sb="27" eb="29">
      <t>テスウ</t>
    </rPh>
    <rPh sb="33" eb="35">
      <t>イライ</t>
    </rPh>
    <rPh sb="35" eb="37">
      <t>ニュウリョク</t>
    </rPh>
    <rPh sb="48" eb="49">
      <t>タ</t>
    </rPh>
    <rPh sb="49" eb="51">
      <t>レンラク</t>
    </rPh>
    <rPh sb="51" eb="53">
      <t>ジコウ</t>
    </rPh>
    <rPh sb="56" eb="58">
      <t>ニュウリョク</t>
    </rPh>
    <phoneticPr fontId="2"/>
  </si>
  <si>
    <t>IF(BH82="","測定項目（放射能） ","OK")</t>
    <phoneticPr fontId="2"/>
  </si>
  <si>
    <t>IF(BH91="","測定項目（その他） ","OK")</t>
    <phoneticPr fontId="2"/>
  </si>
  <si>
    <t>IF(BH106="","測定項目（含水） ","OK")</t>
    <phoneticPr fontId="2"/>
  </si>
  <si>
    <t>この度は分析のご依頼をいただきありがとうございます。　</t>
    <rPh sb="2" eb="3">
      <t>タビ</t>
    </rPh>
    <rPh sb="4" eb="6">
      <t>ブンセキ</t>
    </rPh>
    <rPh sb="8" eb="10">
      <t>イライ</t>
    </rPh>
    <phoneticPr fontId="4"/>
  </si>
  <si>
    <t>本入力フォームは、お客様が採取され宅配または持込試料の分析依頼となります。</t>
    <phoneticPr fontId="4"/>
  </si>
  <si>
    <t>・低濃度測定をお求めの場合も別途費用が発生しますので予めご確認ください。</t>
    <phoneticPr fontId="2"/>
  </si>
  <si>
    <t>　短納期プランや測定条件により別途費用が発生しますので、納期・価格については営業担当へご連絡ください。</t>
    <phoneticPr fontId="2"/>
  </si>
  <si>
    <t>　また定量下限値ではなく、秒数指定や長時間測定は、通常価格と異なる場合がございますので、予めご確認ください。</t>
    <phoneticPr fontId="2"/>
  </si>
  <si>
    <t>D5001-01-2021.04.01 Ver.001</t>
    <phoneticPr fontId="2"/>
  </si>
  <si>
    <t>　（令和2年　原子力規制庁　放射能測定法シリーズ7 「ゲルマニウム半導体検出器によるガンマ線スペクトロメトリー」）を含みます。</t>
    <rPh sb="58" eb="59">
      <t>フク</t>
    </rPh>
    <phoneticPr fontId="2"/>
  </si>
  <si>
    <t xml:space="preserve">・令和2年　原子力規制庁　放射能測定法シリーズ7 </t>
    <phoneticPr fontId="2"/>
  </si>
  <si>
    <t xml:space="preserve">・平成31年　原子力規制庁　放射能測定法シリーズ24 </t>
    <phoneticPr fontId="2"/>
  </si>
  <si>
    <t>令和2年　原子力規制庁　放射能測定法シリーズ7 「ゲルマニウム半導体検出器によるガンマ線スペクトロメトリー」</t>
    <phoneticPr fontId="2"/>
  </si>
  <si>
    <t>発送方法</t>
  </si>
  <si>
    <t>媒体自動
MATCH</t>
    <rPh sb="0" eb="2">
      <t>バイタイ</t>
    </rPh>
    <rPh sb="2" eb="4">
      <t>ジドウ</t>
    </rPh>
    <phoneticPr fontId="2"/>
  </si>
  <si>
    <t>試験自動
MATCH</t>
    <rPh sb="0" eb="2">
      <t>シケン</t>
    </rPh>
    <rPh sb="2" eb="4">
      <t>ジドウ</t>
    </rPh>
    <phoneticPr fontId="2"/>
  </si>
  <si>
    <t>試験手動
MATCH</t>
  </si>
  <si>
    <t>https://www.eurofins.co.jp</t>
  </si>
  <si>
    <t>成績書送付先LIMS取込</t>
    <rPh sb="0" eb="3">
      <t>セイセキショ</t>
    </rPh>
    <rPh sb="3" eb="6">
      <t>ソウフサキ</t>
    </rPh>
    <rPh sb="10" eb="12">
      <t>トリコミ</t>
    </rPh>
    <phoneticPr fontId="2"/>
  </si>
  <si>
    <t>・平成24年3月　農林水産省</t>
    <phoneticPr fontId="2"/>
  </si>
  <si>
    <t>平成24年3月　農林水産省「きのこ原木及び菌床用培地中の放射性セシウム測定のための検査方法」</t>
    <rPh sb="0" eb="2">
      <t>ヘイセイ</t>
    </rPh>
    <rPh sb="4" eb="5">
      <t>ネン</t>
    </rPh>
    <rPh sb="6" eb="7">
      <t>ガツ</t>
    </rPh>
    <rPh sb="8" eb="10">
      <t>ノウリン</t>
    </rPh>
    <rPh sb="10" eb="13">
      <t>スイサンショウ</t>
    </rPh>
    <rPh sb="17" eb="19">
      <t>ゲンボク</t>
    </rPh>
    <rPh sb="19" eb="20">
      <t>オヨ</t>
    </rPh>
    <rPh sb="21" eb="22">
      <t>キン</t>
    </rPh>
    <rPh sb="22" eb="24">
      <t>ユカヨウ</t>
    </rPh>
    <rPh sb="24" eb="27">
      <t>バイチチュウ</t>
    </rPh>
    <rPh sb="28" eb="31">
      <t>ホウシャセイ</t>
    </rPh>
    <rPh sb="35" eb="37">
      <t>ソクテイ</t>
    </rPh>
    <rPh sb="41" eb="43">
      <t>ケンサ</t>
    </rPh>
    <rPh sb="43" eb="45">
      <t>ホウホウ</t>
    </rPh>
    <phoneticPr fontId="2"/>
  </si>
  <si>
    <t>平成14年3月　厚生労働省「緊急時における食品の放射能測定マニュアル」
平成24年3月　厚生労働省「食品中の放射性物質の試験法について」</t>
    <phoneticPr fontId="2"/>
  </si>
  <si>
    <t>平成23年10月　厚生労働省「水道水等の放射能測定マニュアル（ゲルマニウム半導体検出器）」
平成31年　原子力規制庁　放射能測定法シリーズ24 「緊急時におけるガンマ線スペクトロメトリーのための試料前処理法」</t>
    <phoneticPr fontId="2"/>
  </si>
  <si>
    <t>「緊急時におけるガンマ線スペクトロメトリーのための試料前処理法」</t>
    <phoneticPr fontId="2"/>
  </si>
  <si>
    <t>・平成24年3月　厚生労働省「食品中の放射性物質の試験法について」</t>
  </si>
  <si>
    <t>平成23年11月　林野庁 「調理加熱用の薪及び木炭の放射性セシウム測定のための検査方法」
令和2年　原子力規制庁　放射能測定法シリーズ7 「ゲルマニウム半導体検出器によるガンマ線スペクトロメトリー」</t>
    <phoneticPr fontId="2"/>
  </si>
  <si>
    <t xml:space="preserve">・平成23年11月　林野庁 </t>
    <phoneticPr fontId="2"/>
  </si>
  <si>
    <t>オプション</t>
    <phoneticPr fontId="2"/>
  </si>
  <si>
    <t>ﾁｬｰﾄ</t>
    <phoneticPr fontId="2"/>
  </si>
  <si>
    <t>写真</t>
    <rPh sb="0" eb="2">
      <t>シャシン</t>
    </rPh>
    <phoneticPr fontId="2"/>
  </si>
  <si>
    <t>英文</t>
    <rPh sb="0" eb="2">
      <t>エイブン</t>
    </rPh>
    <phoneticPr fontId="2"/>
  </si>
  <si>
    <t>分析項目</t>
    <rPh sb="0" eb="2">
      <t>ブンセキ</t>
    </rPh>
    <rPh sb="2" eb="4">
      <t>コウモク</t>
    </rPh>
    <phoneticPr fontId="2"/>
  </si>
  <si>
    <t>含水有134/137</t>
    <rPh sb="0" eb="2">
      <t>ガンスイ</t>
    </rPh>
    <rPh sb="2" eb="3">
      <t>アリ</t>
    </rPh>
    <phoneticPr fontId="2"/>
  </si>
  <si>
    <t>134/137</t>
    <phoneticPr fontId="2"/>
  </si>
  <si>
    <t>粉じん131/134/137</t>
    <rPh sb="0" eb="1">
      <t>フン</t>
    </rPh>
    <phoneticPr fontId="2"/>
  </si>
  <si>
    <t>131/134/137</t>
    <phoneticPr fontId="2"/>
  </si>
  <si>
    <t>単位については</t>
    <rPh sb="0" eb="2">
      <t>タンイ</t>
    </rPh>
    <phoneticPr fontId="2"/>
  </si>
  <si>
    <t>考えない</t>
    <rPh sb="0" eb="1">
      <t>カンガ</t>
    </rPh>
    <phoneticPr fontId="2"/>
  </si>
  <si>
    <t>134/137/40</t>
    <phoneticPr fontId="2"/>
  </si>
  <si>
    <t>単位ID</t>
    <rPh sb="0" eb="2">
      <t>タンイ</t>
    </rPh>
    <phoneticPr fontId="2"/>
  </si>
  <si>
    <t>Bq/kg 60
Bq/L   61
Bq/m3 63</t>
    <phoneticPr fontId="2"/>
  </si>
  <si>
    <t>現在は取込めない</t>
    <rPh sb="0" eb="2">
      <t>ゲンザイ</t>
    </rPh>
    <rPh sb="3" eb="5">
      <t>トリコ</t>
    </rPh>
    <phoneticPr fontId="2"/>
  </si>
  <si>
    <t>ユーロフィン日本総研株式会社　放射線事業部</t>
    <rPh sb="6" eb="8">
      <t>ニホン</t>
    </rPh>
    <rPh sb="8" eb="10">
      <t>ソウケン</t>
    </rPh>
    <rPh sb="10" eb="14">
      <t>カブシキガイシャ</t>
    </rPh>
    <rPh sb="15" eb="21">
      <t>ホウシャセンジギョウブ</t>
    </rPh>
    <phoneticPr fontId="2"/>
  </si>
  <si>
    <t>ユーロフィン日本総研(株)　放射線事業部</t>
    <rPh sb="14" eb="19">
      <t>ホウシャセンジギョウ</t>
    </rPh>
    <rPh sb="19" eb="20">
      <t>ブ</t>
    </rPh>
    <phoneticPr fontId="2"/>
  </si>
  <si>
    <t>ご入力頂く内容は、分析試料受付から報告書作成時に必要となります。</t>
    <rPh sb="1" eb="3">
      <t>ニュウリョク</t>
    </rPh>
    <rPh sb="3" eb="4">
      <t>イタダ</t>
    </rPh>
    <rPh sb="5" eb="7">
      <t>ナイヨウ</t>
    </rPh>
    <rPh sb="9" eb="11">
      <t>ブンセキ</t>
    </rPh>
    <rPh sb="11" eb="13">
      <t>シリョウ</t>
    </rPh>
    <rPh sb="13" eb="15">
      <t>ウケツケ</t>
    </rPh>
    <rPh sb="17" eb="20">
      <t>ホウコクショ</t>
    </rPh>
    <rPh sb="20" eb="22">
      <t>サクセイ</t>
    </rPh>
    <rPh sb="22" eb="23">
      <t>ジ</t>
    </rPh>
    <rPh sb="24" eb="26">
      <t>ヒツヨウ</t>
    </rPh>
    <phoneticPr fontId="4"/>
  </si>
  <si>
    <t>4.【報告書】</t>
    <rPh sb="3" eb="6">
      <t>ホウコクショ</t>
    </rPh>
    <phoneticPr fontId="2"/>
  </si>
  <si>
    <t>報告書種類</t>
  </si>
  <si>
    <t>英文報告書　★有料</t>
    <rPh sb="0" eb="2">
      <t>エイブン</t>
    </rPh>
    <phoneticPr fontId="2"/>
  </si>
  <si>
    <t>報告書発送方法</t>
    <rPh sb="3" eb="5">
      <t>ハッソウ</t>
    </rPh>
    <rPh sb="5" eb="7">
      <t>ホウホウ</t>
    </rPh>
    <phoneticPr fontId="2"/>
  </si>
  <si>
    <t>報告書送付先</t>
  </si>
  <si>
    <t>指定報告書送付先</t>
  </si>
  <si>
    <t>・ご提供する分析結果成果品は、分析結果報告書（3部まで追加料金なし）となります。</t>
    <rPh sb="15" eb="22">
      <t>ブンセキケッカホウコクショ</t>
    </rPh>
    <phoneticPr fontId="2"/>
  </si>
  <si>
    <t>4.【報告書情報】</t>
    <rPh sb="3" eb="6">
      <t>ホウコクショ</t>
    </rPh>
    <rPh sb="6" eb="8">
      <t>ジョウホウ</t>
    </rPh>
    <phoneticPr fontId="4"/>
  </si>
  <si>
    <t xml:space="preserve"> 報告書宛先名 </t>
    <rPh sb="1" eb="4">
      <t>ホウコクショ</t>
    </rPh>
    <rPh sb="4" eb="6">
      <t>アテサキ</t>
    </rPh>
    <rPh sb="6" eb="7">
      <t>メイ</t>
    </rPh>
    <phoneticPr fontId="4"/>
  </si>
  <si>
    <t xml:space="preserve"> 報告書部数</t>
    <rPh sb="1" eb="3">
      <t>ホウコク</t>
    </rPh>
    <rPh sb="3" eb="4">
      <t>ショ</t>
    </rPh>
    <rPh sb="4" eb="6">
      <t>ブスウ</t>
    </rPh>
    <phoneticPr fontId="4"/>
  </si>
  <si>
    <t xml:space="preserve"> 報告書種類</t>
    <rPh sb="1" eb="3">
      <t>ホウコク</t>
    </rPh>
    <rPh sb="3" eb="4">
      <t>ショ</t>
    </rPh>
    <rPh sb="4" eb="6">
      <t>シュルイ</t>
    </rPh>
    <phoneticPr fontId="4"/>
  </si>
  <si>
    <t xml:space="preserve"> 報告書発送方法</t>
    <rPh sb="1" eb="4">
      <t>ホウコクショ</t>
    </rPh>
    <rPh sb="4" eb="6">
      <t>ハッソウ</t>
    </rPh>
    <rPh sb="6" eb="8">
      <t>ホウホウ</t>
    </rPh>
    <phoneticPr fontId="4"/>
  </si>
  <si>
    <t xml:space="preserve"> 報告書送付先</t>
    <rPh sb="1" eb="4">
      <t>ホウコクショ</t>
    </rPh>
    <rPh sb="4" eb="7">
      <t>ソウフサキ</t>
    </rPh>
    <phoneticPr fontId="2"/>
  </si>
  <si>
    <t>【報告書送付先情報】</t>
    <rPh sb="1" eb="4">
      <t>ホウコクショ</t>
    </rPh>
    <phoneticPr fontId="4"/>
  </si>
  <si>
    <t>※ご入力いただいた内容の他に報告書に記載したい情報や分析のご指定（減衰補正等）がある場合には、こちらにご入力ください。</t>
    <rPh sb="14" eb="16">
      <t>ホウコク</t>
    </rPh>
    <phoneticPr fontId="2"/>
  </si>
  <si>
    <t>※ご入力されていない場合、報告書に「‐」表記で記載させていただく場合がございますので予めご了承ください。</t>
    <rPh sb="2" eb="4">
      <t>ニュウリョク</t>
    </rPh>
    <rPh sb="10" eb="12">
      <t>バアイ</t>
    </rPh>
    <rPh sb="13" eb="16">
      <t>ホウコクショ</t>
    </rPh>
    <rPh sb="20" eb="22">
      <t>ヒョウキ</t>
    </rPh>
    <rPh sb="23" eb="25">
      <t>キサイ</t>
    </rPh>
    <rPh sb="32" eb="34">
      <t>バアイ</t>
    </rPh>
    <rPh sb="42" eb="43">
      <t>アラカジ</t>
    </rPh>
    <rPh sb="45" eb="47">
      <t>リョウショウ</t>
    </rPh>
    <phoneticPr fontId="2"/>
  </si>
  <si>
    <t>※ご入力いただいた試料名称が報告書に記載されますので省略せずに正式な名称をご入力ください。分析試料にも下記と同じ試料名称をご記入ください。</t>
    <rPh sb="11" eb="13">
      <t>メイショウ</t>
    </rPh>
    <rPh sb="14" eb="17">
      <t>ホウコクショ</t>
    </rPh>
    <phoneticPr fontId="4"/>
  </si>
  <si>
    <t>※ご入力されていない場合、報告書に「‐」表記で記載させていただく場合がございますので予めご了承ください。</t>
    <rPh sb="13" eb="15">
      <t>ホウコク</t>
    </rPh>
    <phoneticPr fontId="2"/>
  </si>
  <si>
    <t xml:space="preserve"> [報告書宛先名]</t>
    <rPh sb="2" eb="5">
      <t>ホウコクショ</t>
    </rPh>
    <rPh sb="5" eb="7">
      <t>アテサキ</t>
    </rPh>
    <rPh sb="7" eb="8">
      <t>メイ</t>
    </rPh>
    <phoneticPr fontId="4"/>
  </si>
  <si>
    <t xml:space="preserve"> [報告書送付先]</t>
    <rPh sb="2" eb="4">
      <t>ホウコク</t>
    </rPh>
    <rPh sb="4" eb="5">
      <t>ショ</t>
    </rPh>
    <rPh sb="5" eb="7">
      <t>ソウフ</t>
    </rPh>
    <rPh sb="7" eb="8">
      <t>サキ</t>
    </rPh>
    <phoneticPr fontId="4"/>
  </si>
  <si>
    <t xml:space="preserve"> [報告書種類]</t>
    <rPh sb="2" eb="5">
      <t>ホウコクショ</t>
    </rPh>
    <rPh sb="5" eb="7">
      <t>シュルイ</t>
    </rPh>
    <phoneticPr fontId="4"/>
  </si>
  <si>
    <t xml:space="preserve"> [報告書部数]</t>
    <rPh sb="2" eb="5">
      <t>ホウコクショ</t>
    </rPh>
    <rPh sb="5" eb="7">
      <t>ブスウ</t>
    </rPh>
    <phoneticPr fontId="4"/>
  </si>
  <si>
    <t>　※分析結果報告書の試験規格欄に下記の試験規格が記載されます。試験規格（略称）の環境省、食品、肥料、きのこ原木は№７</t>
    <rPh sb="2" eb="9">
      <t>ブンセキケッカホウコクショ</t>
    </rPh>
    <rPh sb="10" eb="12">
      <t>シケン</t>
    </rPh>
    <rPh sb="12" eb="14">
      <t>キカク</t>
    </rPh>
    <rPh sb="14" eb="15">
      <t>ラン</t>
    </rPh>
    <rPh sb="16" eb="18">
      <t>カキ</t>
    </rPh>
    <rPh sb="19" eb="21">
      <t>シケン</t>
    </rPh>
    <rPh sb="21" eb="23">
      <t>キカク</t>
    </rPh>
    <rPh sb="24" eb="26">
      <t>キサイ</t>
    </rPh>
    <rPh sb="36" eb="38">
      <t>リャクショウ</t>
    </rPh>
    <rPh sb="40" eb="43">
      <t>カンキョウショウ</t>
    </rPh>
    <rPh sb="44" eb="46">
      <t>ショクヒン</t>
    </rPh>
    <rPh sb="47" eb="49">
      <t>ヒリョウ</t>
    </rPh>
    <rPh sb="53" eb="55">
      <t>ゲンボク</t>
    </rPh>
    <phoneticPr fontId="2"/>
  </si>
  <si>
    <t>※ご入力されていない場合、報告書に「‐」表記で記載させていただく場合がございますので予めご了承ください。</t>
    <rPh sb="13" eb="16">
      <t>ホウコクショ</t>
    </rPh>
    <phoneticPr fontId="2"/>
  </si>
  <si>
    <t>qken_asm@etjp.eurofinsasia.com</t>
    <phoneticPr fontId="2"/>
  </si>
  <si>
    <t>ユーロフィンQKEN株式会社</t>
    <phoneticPr fontId="4"/>
  </si>
  <si>
    <t>0940-37-8070</t>
    <phoneticPr fontId="2"/>
  </si>
  <si>
    <t>0940-37-3991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</si>
</sst>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0000"/>
    <numFmt numFmtId="177" formatCode="mm/dd"/>
    <numFmt numFmtId="178" formatCode="yyyy/mm/dd"/>
    <numFmt numFmtId="179" formatCode="[$-F800]dddd\,\ mmmm\ dd\,\ yyyy"/>
    <numFmt numFmtId="180" formatCode="m/d;@"/>
  </numFmts>
  <fonts count="78">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2"/>
      <color theme="1"/>
      <name val="Meiryo UI"/>
      <family val="3"/>
      <charset val="128"/>
    </font>
    <font>
      <sz val="6"/>
      <name val="游ゴシック"/>
      <family val="3"/>
      <charset val="128"/>
      <scheme val="minor"/>
    </font>
    <font>
      <sz val="11"/>
      <color theme="1"/>
      <name val="Meiryo UI"/>
      <family val="3"/>
      <charset val="128"/>
    </font>
    <font>
      <u/>
      <sz val="11"/>
      <color theme="10"/>
      <name val="游ゴシック"/>
      <family val="2"/>
      <scheme val="minor"/>
    </font>
    <font>
      <b/>
      <u/>
      <sz val="18"/>
      <color theme="10"/>
      <name val="Meiryo UI"/>
      <family val="3"/>
      <charset val="128"/>
    </font>
    <font>
      <sz val="14"/>
      <color theme="1"/>
      <name val="Meiryo UI"/>
      <family val="3"/>
      <charset val="128"/>
    </font>
    <font>
      <b/>
      <sz val="14"/>
      <color theme="1"/>
      <name val="Meiryo UI"/>
      <family val="3"/>
      <charset val="128"/>
    </font>
    <font>
      <sz val="7.5"/>
      <color theme="1"/>
      <name val="Meiryo UI"/>
      <family val="3"/>
      <charset val="128"/>
    </font>
    <font>
      <sz val="10"/>
      <color theme="1"/>
      <name val="Meiryo UI"/>
      <family val="3"/>
      <charset val="128"/>
    </font>
    <font>
      <sz val="8"/>
      <color theme="1"/>
      <name val="Meiryo UI"/>
      <family val="3"/>
      <charset val="128"/>
    </font>
    <font>
      <b/>
      <sz val="11"/>
      <color theme="1"/>
      <name val="Meiryo UI"/>
      <family val="3"/>
      <charset val="128"/>
    </font>
    <font>
      <b/>
      <sz val="16"/>
      <color theme="1"/>
      <name val="Meiryo UI"/>
      <family val="3"/>
      <charset val="128"/>
    </font>
    <font>
      <u/>
      <sz val="20"/>
      <color theme="10"/>
      <name val="游ゴシック"/>
      <family val="2"/>
      <scheme val="minor"/>
    </font>
    <font>
      <u/>
      <sz val="20"/>
      <color theme="10"/>
      <name val="游ゴシック"/>
      <family val="3"/>
      <charset val="128"/>
      <scheme val="minor"/>
    </font>
    <font>
      <b/>
      <sz val="10"/>
      <color theme="1"/>
      <name val="Meiryo UI"/>
      <family val="3"/>
      <charset val="128"/>
    </font>
    <font>
      <sz val="9"/>
      <color theme="1"/>
      <name val="Meiryo UI"/>
      <family val="3"/>
      <charset val="128"/>
    </font>
    <font>
      <sz val="9"/>
      <color rgb="FFFF0000"/>
      <name val="Meiryo UI"/>
      <family val="3"/>
      <charset val="128"/>
    </font>
    <font>
      <sz val="10"/>
      <color theme="0"/>
      <name val="Meiryo UI"/>
      <family val="3"/>
      <charset val="128"/>
    </font>
    <font>
      <sz val="12"/>
      <color theme="1"/>
      <name val="Meiryo UI"/>
      <family val="3"/>
      <charset val="128"/>
    </font>
    <font>
      <b/>
      <u/>
      <sz val="20"/>
      <color theme="10"/>
      <name val="Meiryo UI"/>
      <family val="3"/>
      <charset val="128"/>
    </font>
    <font>
      <sz val="10"/>
      <color rgb="FFFF0000"/>
      <name val="Meiryo UI"/>
      <family val="3"/>
      <charset val="128"/>
    </font>
    <font>
      <sz val="8"/>
      <color rgb="FFEBF1DE"/>
      <name val="Meiryo UI"/>
      <family val="3"/>
      <charset val="128"/>
    </font>
    <font>
      <sz val="11"/>
      <color theme="1" tint="4.9989318521683403E-2"/>
      <name val="游ゴシック"/>
      <family val="3"/>
      <charset val="128"/>
      <scheme val="minor"/>
    </font>
    <font>
      <sz val="10"/>
      <name val="Meiryo UI"/>
      <family val="3"/>
      <charset val="128"/>
    </font>
    <font>
      <sz val="20"/>
      <color theme="1"/>
      <name val="Meiryo UI"/>
      <family val="3"/>
      <charset val="128"/>
    </font>
    <font>
      <sz val="11"/>
      <color theme="1"/>
      <name val="メイリオ"/>
      <family val="3"/>
      <charset val="128"/>
    </font>
    <font>
      <u/>
      <sz val="11"/>
      <color theme="10"/>
      <name val="游ゴシック"/>
      <family val="2"/>
      <charset val="128"/>
      <scheme val="minor"/>
    </font>
    <font>
      <sz val="9"/>
      <color indexed="81"/>
      <name val="メイリオ"/>
      <family val="3"/>
      <charset val="128"/>
    </font>
    <font>
      <sz val="11"/>
      <color indexed="81"/>
      <name val="メイリオ"/>
      <family val="3"/>
      <charset val="128"/>
    </font>
    <font>
      <b/>
      <sz val="14"/>
      <color rgb="FFFF0000"/>
      <name val="Meiryo UI"/>
      <family val="3"/>
      <charset val="128"/>
    </font>
    <font>
      <sz val="11"/>
      <name val="游ゴシック"/>
      <family val="3"/>
      <charset val="128"/>
      <scheme val="minor"/>
    </font>
    <font>
      <b/>
      <sz val="9"/>
      <color theme="5"/>
      <name val="Meiryo UI"/>
      <family val="3"/>
      <charset val="128"/>
    </font>
    <font>
      <strike/>
      <sz val="11"/>
      <color theme="1"/>
      <name val="游ゴシック"/>
      <family val="2"/>
      <charset val="128"/>
      <scheme val="minor"/>
    </font>
    <font>
      <strike/>
      <sz val="11"/>
      <color theme="1"/>
      <name val="游ゴシック"/>
      <family val="3"/>
      <charset val="128"/>
      <scheme val="minor"/>
    </font>
    <font>
      <b/>
      <sz val="9"/>
      <color theme="1"/>
      <name val="Meiryo UI"/>
      <family val="3"/>
      <charset val="128"/>
    </font>
    <font>
      <sz val="18"/>
      <color theme="1"/>
      <name val="メイリオ"/>
      <family val="3"/>
      <charset val="128"/>
    </font>
    <font>
      <sz val="11"/>
      <color rgb="FFFF0000"/>
      <name val="Meiryo UI"/>
      <family val="3"/>
      <charset val="128"/>
    </font>
    <font>
      <b/>
      <sz val="16"/>
      <color theme="1"/>
      <name val="メイリオ"/>
      <family val="3"/>
      <charset val="128"/>
    </font>
    <font>
      <b/>
      <sz val="12.5"/>
      <color theme="0"/>
      <name val="Meiryo UI"/>
      <family val="3"/>
      <charset val="128"/>
    </font>
    <font>
      <sz val="6"/>
      <name val="Meiryo UI"/>
      <family val="3"/>
      <charset val="128"/>
    </font>
    <font>
      <sz val="16"/>
      <color theme="1"/>
      <name val="Consolas"/>
      <family val="3"/>
    </font>
    <font>
      <sz val="6"/>
      <color theme="1"/>
      <name val="Meiryo UI"/>
      <family val="3"/>
      <charset val="128"/>
    </font>
    <font>
      <b/>
      <sz val="24"/>
      <color theme="1"/>
      <name val="Meiryo UI"/>
      <family val="3"/>
      <charset val="128"/>
    </font>
    <font>
      <b/>
      <sz val="18"/>
      <color rgb="FFFF0000"/>
      <name val="Meiryo UI"/>
      <family val="3"/>
      <charset val="128"/>
    </font>
    <font>
      <sz val="11"/>
      <name val="Meiryo UI"/>
      <family val="3"/>
      <charset val="128"/>
    </font>
    <font>
      <b/>
      <sz val="14"/>
      <name val="Meiryo UI"/>
      <family val="3"/>
      <charset val="128"/>
    </font>
    <font>
      <b/>
      <sz val="11"/>
      <name val="Meiryo UI"/>
      <family val="3"/>
      <charset val="128"/>
    </font>
    <font>
      <sz val="14"/>
      <color theme="1"/>
      <name val="メイリオ"/>
      <family val="3"/>
      <charset val="128"/>
    </font>
    <font>
      <b/>
      <sz val="12"/>
      <color theme="1"/>
      <name val="Meiryo UI"/>
      <family val="3"/>
      <charset val="128"/>
    </font>
    <font>
      <sz val="11"/>
      <name val="游ゴシック"/>
      <family val="2"/>
      <charset val="128"/>
      <scheme val="minor"/>
    </font>
    <font>
      <sz val="10.5"/>
      <color theme="1"/>
      <name val="Meiryo UI"/>
      <family val="3"/>
      <charset val="128"/>
    </font>
    <font>
      <sz val="10.5"/>
      <color theme="1"/>
      <name val="游ゴシック"/>
      <family val="2"/>
      <charset val="128"/>
      <scheme val="minor"/>
    </font>
    <font>
      <b/>
      <sz val="10.5"/>
      <color theme="1"/>
      <name val="Meiryo UI"/>
      <family val="3"/>
      <charset val="128"/>
    </font>
    <font>
      <sz val="11"/>
      <color theme="1"/>
      <name val="游ゴシック"/>
      <family val="3"/>
      <charset val="128"/>
      <scheme val="minor"/>
    </font>
    <font>
      <b/>
      <sz val="9"/>
      <name val="Meiryo UI"/>
      <family val="3"/>
      <charset val="128"/>
    </font>
    <font>
      <u/>
      <sz val="10"/>
      <color theme="4"/>
      <name val="Meiryo UI"/>
      <family val="3"/>
      <charset val="128"/>
    </font>
    <font>
      <strike/>
      <sz val="11"/>
      <name val="游ゴシック"/>
      <family val="3"/>
      <charset val="128"/>
      <scheme val="minor"/>
    </font>
    <font>
      <sz val="12"/>
      <color rgb="FFFF0000"/>
      <name val="游ゴシック"/>
      <family val="2"/>
      <charset val="128"/>
      <scheme val="minor"/>
    </font>
    <font>
      <b/>
      <sz val="12"/>
      <name val="Meiryo UI"/>
      <family val="3"/>
      <charset val="128"/>
    </font>
    <font>
      <b/>
      <sz val="10"/>
      <name val="Meiryo UI"/>
      <family val="3"/>
      <charset val="128"/>
    </font>
    <font>
      <b/>
      <sz val="8"/>
      <name val="Meiryo UI"/>
      <family val="3"/>
      <charset val="128"/>
    </font>
    <font>
      <b/>
      <sz val="9"/>
      <color indexed="81"/>
      <name val="MS P ゴシック"/>
      <family val="3"/>
      <charset val="128"/>
    </font>
    <font>
      <sz val="12"/>
      <name val="Meiryo UI"/>
      <family val="3"/>
      <charset val="128"/>
    </font>
    <font>
      <b/>
      <sz val="18"/>
      <name val="游ゴシック"/>
      <family val="3"/>
      <charset val="128"/>
      <scheme val="minor"/>
    </font>
    <font>
      <b/>
      <sz val="11"/>
      <name val="游ゴシック"/>
      <family val="3"/>
      <charset val="128"/>
      <scheme val="minor"/>
    </font>
    <font>
      <sz val="7"/>
      <color theme="1"/>
      <name val="Meiryo UI"/>
      <family val="3"/>
      <charset val="128"/>
    </font>
    <font>
      <b/>
      <sz val="22"/>
      <name val="Meiryo UI"/>
      <family val="3"/>
      <charset val="128"/>
    </font>
    <font>
      <sz val="14"/>
      <name val="Meiryo UI"/>
      <family val="3"/>
      <charset val="128"/>
    </font>
    <font>
      <b/>
      <u/>
      <sz val="14"/>
      <color theme="10"/>
      <name val="游ゴシック"/>
      <family val="3"/>
      <charset val="128"/>
      <scheme val="minor"/>
    </font>
    <font>
      <b/>
      <u/>
      <sz val="12"/>
      <color theme="10"/>
      <name val="游ゴシック"/>
      <family val="3"/>
      <charset val="128"/>
      <scheme val="minor"/>
    </font>
    <font>
      <b/>
      <u/>
      <sz val="10"/>
      <color theme="10"/>
      <name val="游ゴシック"/>
      <family val="3"/>
      <charset val="128"/>
      <scheme val="minor"/>
    </font>
    <font>
      <sz val="9"/>
      <color indexed="81"/>
      <name val="Meiryo UI"/>
      <family val="3"/>
      <charset val="128"/>
    </font>
    <font>
      <sz val="8"/>
      <color theme="0"/>
      <name val="Meiryo UI"/>
      <family val="3"/>
      <charset val="128"/>
    </font>
    <font>
      <b/>
      <sz val="16"/>
      <color theme="0"/>
      <name val="Meiryo UI"/>
      <family val="3"/>
      <charset val="128"/>
    </font>
    <font>
      <sz val="10"/>
      <color theme="9" tint="0.59999389629810485"/>
      <name val="Meiryo UI"/>
      <family val="3"/>
      <charset val="128"/>
    </font>
  </fonts>
  <fills count="14">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1"/>
        <bgColor indexed="64"/>
      </patternFill>
    </fill>
    <fill>
      <patternFill patternType="solid">
        <fgColor theme="6" tint="0.79998168889431442"/>
        <bgColor indexed="64"/>
      </patternFill>
    </fill>
    <fill>
      <patternFill patternType="solid">
        <fgColor theme="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9"/>
        <bgColor indexed="64"/>
      </patternFill>
    </fill>
  </fills>
  <borders count="7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bottom style="thin">
        <color indexed="64"/>
      </bottom>
      <diagonal/>
    </border>
    <border>
      <left style="thin">
        <color auto="1"/>
      </left>
      <right style="medium">
        <color indexed="64"/>
      </right>
      <top style="thin">
        <color auto="1"/>
      </top>
      <bottom style="thin">
        <color auto="1"/>
      </bottom>
      <diagonal/>
    </border>
    <border>
      <left style="thin">
        <color auto="1"/>
      </left>
      <right/>
      <top/>
      <bottom style="thin">
        <color auto="1"/>
      </bottom>
      <diagonal/>
    </border>
    <border>
      <left/>
      <right/>
      <top/>
      <bottom style="thin">
        <color indexed="64"/>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top style="thin">
        <color auto="1"/>
      </top>
      <bottom/>
      <diagonal/>
    </border>
    <border>
      <left style="medium">
        <color indexed="64"/>
      </left>
      <right/>
      <top/>
      <bottom style="medium">
        <color indexed="64"/>
      </bottom>
      <diagonal/>
    </border>
    <border>
      <left/>
      <right/>
      <top/>
      <bottom style="medium">
        <color indexed="64"/>
      </bottom>
      <diagonal/>
    </border>
    <border>
      <left style="thin">
        <color auto="1"/>
      </left>
      <right/>
      <top/>
      <bottom style="medium">
        <color indexed="64"/>
      </bottom>
      <diagonal/>
    </border>
    <border>
      <left/>
      <right style="medium">
        <color indexed="64"/>
      </right>
      <top/>
      <bottom style="medium">
        <color indexed="64"/>
      </bottom>
      <diagonal/>
    </border>
    <border>
      <left style="thin">
        <color auto="1"/>
      </left>
      <right style="medium">
        <color indexed="64"/>
      </right>
      <top style="medium">
        <color indexed="64"/>
      </top>
      <bottom style="thin">
        <color auto="1"/>
      </bottom>
      <diagonal/>
    </border>
    <border>
      <left style="thin">
        <color auto="1"/>
      </left>
      <right/>
      <top style="medium">
        <color indexed="64"/>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diagonal/>
    </border>
    <border>
      <left style="thin">
        <color indexed="64"/>
      </left>
      <right style="thin">
        <color auto="1"/>
      </right>
      <top/>
      <bottom style="thin">
        <color auto="1"/>
      </bottom>
      <diagonal/>
    </border>
    <border>
      <left/>
      <right style="medium">
        <color indexed="64"/>
      </right>
      <top/>
      <bottom style="thin">
        <color auto="1"/>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auto="1"/>
      </right>
      <top style="medium">
        <color indexed="64"/>
      </top>
      <bottom/>
      <diagonal/>
    </border>
    <border>
      <left style="thin">
        <color auto="1"/>
      </left>
      <right style="thin">
        <color indexed="64"/>
      </right>
      <top/>
      <bottom/>
      <diagonal/>
    </border>
    <border>
      <left style="thin">
        <color auto="1"/>
      </left>
      <right style="thin">
        <color auto="1"/>
      </right>
      <top style="medium">
        <color indexed="64"/>
      </top>
      <bottom/>
      <diagonal/>
    </border>
    <border>
      <left style="thin">
        <color auto="1"/>
      </left>
      <right style="thin">
        <color indexed="64"/>
      </right>
      <top/>
      <bottom style="medium">
        <color indexed="64"/>
      </bottom>
      <diagonal/>
    </border>
    <border>
      <left/>
      <right style="medium">
        <color indexed="64"/>
      </right>
      <top style="thin">
        <color auto="1"/>
      </top>
      <bottom/>
      <diagonal/>
    </border>
    <border>
      <left/>
      <right style="thin">
        <color indexed="64"/>
      </right>
      <top/>
      <bottom style="medium">
        <color indexed="64"/>
      </bottom>
      <diagonal/>
    </border>
    <border>
      <left style="thin">
        <color auto="1"/>
      </left>
      <right style="medium">
        <color indexed="64"/>
      </right>
      <top/>
      <bottom style="medium">
        <color indexed="64"/>
      </bottom>
      <diagonal/>
    </border>
    <border>
      <left style="medium">
        <color indexed="64"/>
      </left>
      <right style="thin">
        <color auto="1"/>
      </right>
      <top style="medium">
        <color indexed="64"/>
      </top>
      <bottom/>
      <diagonal/>
    </border>
    <border>
      <left style="hair">
        <color auto="1"/>
      </left>
      <right style="hair">
        <color auto="1"/>
      </right>
      <top style="medium">
        <color indexed="64"/>
      </top>
      <bottom/>
      <diagonal/>
    </border>
    <border>
      <left style="medium">
        <color indexed="64"/>
      </left>
      <right/>
      <top style="medium">
        <color indexed="64"/>
      </top>
      <bottom style="thin">
        <color auto="1"/>
      </bottom>
      <diagonal/>
    </border>
    <border>
      <left style="thin">
        <color auto="1"/>
      </left>
      <right style="medium">
        <color indexed="64"/>
      </right>
      <top style="medium">
        <color indexed="64"/>
      </top>
      <bottom/>
      <diagonal/>
    </border>
    <border>
      <left style="thin">
        <color auto="1"/>
      </left>
      <right style="medium">
        <color indexed="64"/>
      </right>
      <top/>
      <bottom/>
      <diagonal/>
    </border>
    <border>
      <left style="thin">
        <color auto="1"/>
      </left>
      <right/>
      <top style="medium">
        <color indexed="64"/>
      </top>
      <bottom style="medium">
        <color indexed="64"/>
      </bottom>
      <diagonal/>
    </border>
    <border>
      <left/>
      <right style="hair">
        <color auto="1"/>
      </right>
      <top style="medium">
        <color indexed="64"/>
      </top>
      <bottom style="medium">
        <color indexed="64"/>
      </bottom>
      <diagonal/>
    </border>
    <border>
      <left style="hair">
        <color auto="1"/>
      </left>
      <right/>
      <top style="medium">
        <color indexed="64"/>
      </top>
      <bottom style="medium">
        <color indexed="64"/>
      </bottom>
      <diagonal/>
    </border>
  </borders>
  <cellStyleXfs count="3">
    <xf numFmtId="0" fontId="0" fillId="0" borderId="0">
      <alignment vertical="center"/>
    </xf>
    <xf numFmtId="0" fontId="6" fillId="0" borderId="0" applyNumberFormat="0" applyFill="0" applyBorder="0" applyAlignment="0" applyProtection="0"/>
    <xf numFmtId="0" fontId="29" fillId="0" borderId="0" applyNumberFormat="0" applyFill="0" applyBorder="0" applyAlignment="0" applyProtection="0">
      <alignment vertical="center"/>
    </xf>
  </cellStyleXfs>
  <cellXfs count="747">
    <xf numFmtId="0" fontId="0" fillId="0" borderId="0" xfId="0">
      <alignment vertical="center"/>
    </xf>
    <xf numFmtId="179" fontId="0" fillId="0" borderId="0" xfId="0" applyNumberFormat="1">
      <alignment vertical="center"/>
    </xf>
    <xf numFmtId="0" fontId="0" fillId="3" borderId="0" xfId="0" applyFill="1">
      <alignment vertical="center"/>
    </xf>
    <xf numFmtId="0" fontId="0" fillId="0" borderId="0" xfId="0" applyAlignment="1">
      <alignment vertical="center" wrapText="1"/>
    </xf>
    <xf numFmtId="0" fontId="25" fillId="0" borderId="0" xfId="0" applyFont="1" applyAlignment="1">
      <alignment horizontal="center" vertical="center"/>
    </xf>
    <xf numFmtId="0" fontId="25" fillId="0" borderId="0" xfId="0" applyFont="1" applyAlignment="1">
      <alignment horizontal="center" vertical="center" wrapText="1"/>
    </xf>
    <xf numFmtId="49" fontId="0" fillId="0" borderId="0" xfId="0" applyNumberFormat="1">
      <alignment vertical="center"/>
    </xf>
    <xf numFmtId="0" fontId="0" fillId="0" borderId="38" xfId="0" applyBorder="1" applyAlignment="1">
      <alignment vertical="center" wrapText="1"/>
    </xf>
    <xf numFmtId="0" fontId="0" fillId="0" borderId="38" xfId="0" applyBorder="1">
      <alignment vertical="center"/>
    </xf>
    <xf numFmtId="0" fontId="33" fillId="0" borderId="0" xfId="0" applyFont="1" applyAlignment="1">
      <alignment horizontal="right" vertical="center"/>
    </xf>
    <xf numFmtId="179" fontId="0" fillId="0" borderId="9" xfId="0" applyNumberFormat="1" applyBorder="1">
      <alignment vertical="center"/>
    </xf>
    <xf numFmtId="0" fontId="0" fillId="0" borderId="10" xfId="0" applyBorder="1">
      <alignment vertical="center"/>
    </xf>
    <xf numFmtId="0" fontId="0" fillId="0" borderId="10" xfId="0" applyBorder="1" applyAlignment="1">
      <alignment vertical="center" wrapText="1"/>
    </xf>
    <xf numFmtId="0" fontId="0" fillId="0" borderId="11" xfId="0" applyBorder="1">
      <alignment vertical="center"/>
    </xf>
    <xf numFmtId="179" fontId="0" fillId="0" borderId="15" xfId="0" applyNumberFormat="1" applyBorder="1">
      <alignment vertical="center"/>
    </xf>
    <xf numFmtId="0" fontId="0" fillId="0" borderId="16" xfId="0" applyBorder="1">
      <alignment vertical="center"/>
    </xf>
    <xf numFmtId="0" fontId="0" fillId="0" borderId="16" xfId="0" applyBorder="1" applyAlignment="1">
      <alignment vertical="center" wrapText="1"/>
    </xf>
    <xf numFmtId="179" fontId="0" fillId="0" borderId="37" xfId="0" applyNumberFormat="1" applyBorder="1">
      <alignment vertical="center"/>
    </xf>
    <xf numFmtId="0" fontId="0" fillId="0" borderId="40" xfId="0" applyBorder="1" applyAlignment="1">
      <alignment vertical="center" wrapText="1"/>
    </xf>
    <xf numFmtId="0" fontId="0" fillId="0" borderId="40" xfId="0" applyBorder="1">
      <alignment vertical="center"/>
    </xf>
    <xf numFmtId="179" fontId="35" fillId="0" borderId="0" xfId="0" applyNumberFormat="1" applyFont="1">
      <alignment vertical="center"/>
    </xf>
    <xf numFmtId="0" fontId="36" fillId="0" borderId="0" xfId="0" applyFont="1">
      <alignment vertical="center"/>
    </xf>
    <xf numFmtId="179" fontId="36" fillId="0" borderId="0" xfId="0" applyNumberFormat="1" applyFont="1">
      <alignment vertical="center"/>
    </xf>
    <xf numFmtId="0" fontId="28" fillId="0" borderId="0" xfId="0" applyFont="1">
      <alignment vertical="center"/>
    </xf>
    <xf numFmtId="0" fontId="28" fillId="0" borderId="0" xfId="0" applyFont="1" applyAlignment="1">
      <alignment horizontal="center" vertical="center"/>
    </xf>
    <xf numFmtId="0" fontId="28" fillId="0" borderId="17" xfId="0" applyFont="1" applyBorder="1" applyAlignment="1">
      <alignment horizontal="center"/>
    </xf>
    <xf numFmtId="0" fontId="28" fillId="0" borderId="18" xfId="0" applyFont="1" applyBorder="1" applyAlignment="1">
      <alignment horizontal="center"/>
    </xf>
    <xf numFmtId="0" fontId="28" fillId="0" borderId="23" xfId="0" applyFont="1" applyBorder="1" applyAlignment="1">
      <alignment horizontal="center"/>
    </xf>
    <xf numFmtId="0" fontId="50" fillId="0" borderId="24" xfId="0" applyFont="1" applyBorder="1" applyAlignment="1">
      <alignment horizontal="center" vertical="top"/>
    </xf>
    <xf numFmtId="0" fontId="5" fillId="2" borderId="24" xfId="0" applyFont="1" applyFill="1" applyBorder="1" applyProtection="1">
      <alignment vertical="center"/>
      <protection locked="0"/>
    </xf>
    <xf numFmtId="178" fontId="5" fillId="2" borderId="24" xfId="0" applyNumberFormat="1" applyFont="1" applyFill="1" applyBorder="1" applyProtection="1">
      <alignment vertical="center"/>
      <protection locked="0"/>
    </xf>
    <xf numFmtId="0" fontId="5" fillId="2" borderId="24" xfId="0" applyFont="1" applyFill="1" applyBorder="1" applyProtection="1">
      <alignment vertical="center"/>
      <protection locked="0" hidden="1"/>
    </xf>
    <xf numFmtId="0" fontId="5" fillId="2" borderId="47" xfId="0" applyFont="1" applyFill="1" applyBorder="1" applyProtection="1">
      <alignment vertical="center"/>
      <protection locked="0"/>
    </xf>
    <xf numFmtId="0" fontId="56" fillId="0" borderId="0" xfId="0" applyFont="1">
      <alignment vertical="center"/>
    </xf>
    <xf numFmtId="179" fontId="56" fillId="0" borderId="0" xfId="0" applyNumberFormat="1" applyFont="1">
      <alignment vertical="center"/>
    </xf>
    <xf numFmtId="0" fontId="28" fillId="0" borderId="22" xfId="0" applyFont="1" applyBorder="1" applyAlignment="1">
      <alignment horizontal="center"/>
    </xf>
    <xf numFmtId="0" fontId="50" fillId="0" borderId="34" xfId="0" applyFont="1" applyBorder="1" applyAlignment="1">
      <alignment horizontal="center" vertical="top"/>
    </xf>
    <xf numFmtId="0" fontId="0" fillId="0" borderId="46" xfId="0" applyBorder="1">
      <alignment vertical="center"/>
    </xf>
    <xf numFmtId="0" fontId="0" fillId="0" borderId="0" xfId="0" applyAlignment="1">
      <alignment horizontal="left" vertical="center" indent="1"/>
    </xf>
    <xf numFmtId="0" fontId="0" fillId="0" borderId="6" xfId="0" applyBorder="1">
      <alignment vertical="center"/>
    </xf>
    <xf numFmtId="0" fontId="0" fillId="0" borderId="8" xfId="0" applyBorder="1">
      <alignment vertical="center"/>
    </xf>
    <xf numFmtId="0" fontId="0" fillId="0" borderId="25" xfId="0" applyBorder="1">
      <alignment vertical="center"/>
    </xf>
    <xf numFmtId="0" fontId="0" fillId="0" borderId="56" xfId="0" applyBorder="1" applyAlignment="1">
      <alignment horizontal="left" vertical="center" indent="1"/>
    </xf>
    <xf numFmtId="0" fontId="0" fillId="0" borderId="47" xfId="0" applyBorder="1" applyAlignment="1">
      <alignment horizontal="left" vertical="center" indent="1"/>
    </xf>
    <xf numFmtId="0" fontId="0" fillId="0" borderId="46" xfId="0" applyBorder="1" applyAlignment="1">
      <alignment horizontal="left" vertical="center" indent="1"/>
    </xf>
    <xf numFmtId="0" fontId="6" fillId="0" borderId="0" xfId="1" applyAlignment="1" applyProtection="1">
      <alignment vertical="center"/>
    </xf>
    <xf numFmtId="0" fontId="9" fillId="0" borderId="0" xfId="0" applyFont="1" applyAlignment="1" applyProtection="1">
      <alignment horizontal="left" vertical="center" indent="1"/>
      <protection hidden="1"/>
    </xf>
    <xf numFmtId="0" fontId="11" fillId="0" borderId="0" xfId="0" applyFont="1" applyProtection="1">
      <alignment vertical="center"/>
      <protection hidden="1"/>
    </xf>
    <xf numFmtId="0" fontId="53" fillId="0" borderId="10" xfId="0" applyFont="1" applyBorder="1" applyProtection="1">
      <alignment vertical="center"/>
      <protection hidden="1"/>
    </xf>
    <xf numFmtId="0" fontId="53" fillId="0" borderId="11" xfId="0" applyFont="1" applyBorder="1" applyProtection="1">
      <alignment vertical="center"/>
      <protection hidden="1"/>
    </xf>
    <xf numFmtId="0" fontId="53" fillId="0" borderId="0" xfId="0" applyFont="1" applyProtection="1">
      <alignment vertical="center"/>
      <protection hidden="1"/>
    </xf>
    <xf numFmtId="178" fontId="53" fillId="0" borderId="0" xfId="0" applyNumberFormat="1" applyFont="1" applyProtection="1">
      <alignment vertical="center"/>
      <protection hidden="1"/>
    </xf>
    <xf numFmtId="0" fontId="53" fillId="0" borderId="16" xfId="0" applyFont="1" applyBorder="1" applyProtection="1">
      <alignment vertical="center"/>
      <protection hidden="1"/>
    </xf>
    <xf numFmtId="0" fontId="53" fillId="0" borderId="0" xfId="0" applyFont="1" applyAlignment="1" applyProtection="1">
      <alignment horizontal="right" vertical="center"/>
      <protection hidden="1"/>
    </xf>
    <xf numFmtId="0" fontId="53" fillId="0" borderId="28" xfId="0" applyFont="1" applyBorder="1" applyProtection="1">
      <alignment vertical="center"/>
      <protection hidden="1"/>
    </xf>
    <xf numFmtId="0" fontId="53" fillId="0" borderId="48" xfId="0" applyFont="1" applyBorder="1" applyProtection="1">
      <alignment vertical="center"/>
      <protection hidden="1"/>
    </xf>
    <xf numFmtId="0" fontId="53" fillId="0" borderId="5" xfId="0" applyFont="1" applyBorder="1" applyProtection="1">
      <alignment vertical="center"/>
      <protection hidden="1"/>
    </xf>
    <xf numFmtId="0" fontId="11" fillId="0" borderId="0" xfId="0" applyFont="1" applyAlignment="1" applyProtection="1">
      <alignment horizontal="left" vertical="center" indent="1"/>
      <protection hidden="1"/>
    </xf>
    <xf numFmtId="0" fontId="18" fillId="0" borderId="0" xfId="0" applyFont="1" applyAlignment="1" applyProtection="1">
      <alignment horizontal="left" vertical="center" indent="1"/>
      <protection hidden="1"/>
    </xf>
    <xf numFmtId="0" fontId="20" fillId="0" borderId="0" xfId="0" applyFont="1" applyAlignment="1" applyProtection="1">
      <alignment horizontal="left" vertical="center" indent="1"/>
      <protection hidden="1"/>
    </xf>
    <xf numFmtId="0" fontId="54" fillId="0" borderId="0" xfId="0" applyFont="1" applyProtection="1">
      <alignment vertical="center"/>
      <protection hidden="1"/>
    </xf>
    <xf numFmtId="0" fontId="11" fillId="0" borderId="37" xfId="0" applyFont="1" applyBorder="1" applyProtection="1">
      <alignment vertical="center"/>
      <protection hidden="1"/>
    </xf>
    <xf numFmtId="0" fontId="11" fillId="0" borderId="38" xfId="0" applyFont="1" applyBorder="1" applyProtection="1">
      <alignment vertical="center"/>
      <protection hidden="1"/>
    </xf>
    <xf numFmtId="0" fontId="23" fillId="0" borderId="60" xfId="0" applyFont="1" applyBorder="1" applyProtection="1">
      <alignment vertical="center"/>
      <protection hidden="1"/>
    </xf>
    <xf numFmtId="0" fontId="53" fillId="0" borderId="38" xfId="0" applyFont="1" applyBorder="1" applyProtection="1">
      <alignment vertical="center"/>
      <protection hidden="1"/>
    </xf>
    <xf numFmtId="0" fontId="53" fillId="0" borderId="40" xfId="0" applyFont="1" applyBorder="1" applyProtection="1">
      <alignment vertical="center"/>
      <protection hidden="1"/>
    </xf>
    <xf numFmtId="0" fontId="53" fillId="0" borderId="42" xfId="0" applyFont="1" applyBorder="1" applyProtection="1">
      <alignment vertical="center"/>
      <protection hidden="1"/>
    </xf>
    <xf numFmtId="0" fontId="53" fillId="0" borderId="7" xfId="0" applyFont="1" applyBorder="1" applyProtection="1">
      <alignment vertical="center"/>
      <protection hidden="1"/>
    </xf>
    <xf numFmtId="0" fontId="55" fillId="0" borderId="0" xfId="0" applyFont="1" applyAlignment="1" applyProtection="1">
      <alignment horizontal="left" vertical="center"/>
      <protection hidden="1"/>
    </xf>
    <xf numFmtId="0" fontId="53" fillId="0" borderId="27" xfId="0" applyFont="1" applyBorder="1" applyProtection="1">
      <alignment vertical="center"/>
      <protection hidden="1"/>
    </xf>
    <xf numFmtId="0" fontId="53" fillId="0" borderId="59" xfId="0" applyFont="1" applyBorder="1" applyProtection="1">
      <alignment vertical="center"/>
      <protection hidden="1"/>
    </xf>
    <xf numFmtId="0" fontId="53" fillId="0" borderId="0" xfId="0" applyFont="1" applyAlignment="1" applyProtection="1">
      <alignment horizontal="left" vertical="center"/>
      <protection hidden="1"/>
    </xf>
    <xf numFmtId="0" fontId="11" fillId="0" borderId="38" xfId="0" applyFont="1" applyBorder="1" applyAlignment="1" applyProtection="1">
      <alignment horizontal="center" vertical="center"/>
      <protection hidden="1"/>
    </xf>
    <xf numFmtId="0" fontId="11" fillId="0" borderId="40" xfId="0" applyFont="1" applyBorder="1" applyAlignment="1" applyProtection="1">
      <alignment horizontal="center" vertical="center"/>
      <protection hidden="1"/>
    </xf>
    <xf numFmtId="0" fontId="11" fillId="0" borderId="0" xfId="0" applyFont="1" applyAlignment="1" applyProtection="1">
      <alignment horizontal="center" vertical="center"/>
      <protection hidden="1"/>
    </xf>
    <xf numFmtId="0" fontId="5" fillId="0" borderId="0" xfId="0" applyFont="1" applyProtection="1">
      <alignment vertical="center"/>
      <protection hidden="1"/>
    </xf>
    <xf numFmtId="0" fontId="32" fillId="0" borderId="0" xfId="0" applyFont="1" applyProtection="1">
      <alignment vertical="center"/>
      <protection hidden="1"/>
    </xf>
    <xf numFmtId="0" fontId="5" fillId="0" borderId="0" xfId="0" applyFont="1" applyAlignment="1" applyProtection="1">
      <alignment horizontal="center" vertical="center"/>
      <protection hidden="1"/>
    </xf>
    <xf numFmtId="0" fontId="7" fillId="0" borderId="0" xfId="1" applyFont="1" applyAlignment="1" applyProtection="1">
      <alignment vertical="center"/>
      <protection hidden="1"/>
    </xf>
    <xf numFmtId="0" fontId="7" fillId="0" borderId="0" xfId="1" applyFont="1" applyAlignment="1" applyProtection="1">
      <alignment horizontal="center" vertical="center"/>
      <protection hidden="1"/>
    </xf>
    <xf numFmtId="0" fontId="5" fillId="2" borderId="56" xfId="0" applyFont="1" applyFill="1" applyBorder="1" applyProtection="1">
      <alignment vertical="center"/>
      <protection hidden="1"/>
    </xf>
    <xf numFmtId="0" fontId="5" fillId="2" borderId="0" xfId="0" applyFont="1" applyFill="1" applyProtection="1">
      <alignment vertical="center"/>
      <protection hidden="1"/>
    </xf>
    <xf numFmtId="0" fontId="5" fillId="2" borderId="1" xfId="0" applyFont="1" applyFill="1" applyBorder="1" applyProtection="1">
      <alignment vertical="center"/>
      <protection hidden="1"/>
    </xf>
    <xf numFmtId="0" fontId="5" fillId="2" borderId="2" xfId="0" applyFont="1" applyFill="1" applyBorder="1" applyProtection="1">
      <alignment vertical="center"/>
      <protection hidden="1"/>
    </xf>
    <xf numFmtId="14" fontId="5" fillId="2" borderId="3" xfId="0" applyNumberFormat="1" applyFont="1" applyFill="1" applyBorder="1" applyProtection="1">
      <alignment vertical="center"/>
      <protection hidden="1"/>
    </xf>
    <xf numFmtId="14" fontId="5" fillId="2" borderId="0" xfId="0" applyNumberFormat="1" applyFont="1" applyFill="1" applyProtection="1">
      <alignment vertical="center"/>
      <protection hidden="1"/>
    </xf>
    <xf numFmtId="0" fontId="39" fillId="0" borderId="0" xfId="0" applyFont="1" applyProtection="1">
      <alignment vertical="center"/>
      <protection hidden="1"/>
    </xf>
    <xf numFmtId="0" fontId="8" fillId="0" borderId="0" xfId="0" applyFont="1" applyAlignment="1" applyProtection="1">
      <alignment horizontal="left" vertical="center" indent="1"/>
      <protection hidden="1"/>
    </xf>
    <xf numFmtId="0" fontId="9" fillId="0" borderId="0" xfId="0" applyFont="1" applyProtection="1">
      <alignment vertical="center"/>
      <protection hidden="1"/>
    </xf>
    <xf numFmtId="0" fontId="10" fillId="0" borderId="0" xfId="0" applyFont="1" applyAlignment="1" applyProtection="1">
      <alignment horizontal="right" vertical="center"/>
      <protection hidden="1"/>
    </xf>
    <xf numFmtId="0" fontId="10" fillId="0" borderId="0" xfId="0" quotePrefix="1" applyFont="1" applyProtection="1">
      <alignment vertical="center"/>
      <protection hidden="1"/>
    </xf>
    <xf numFmtId="0" fontId="5" fillId="0" borderId="1" xfId="0" applyFont="1" applyBorder="1" applyProtection="1">
      <alignment vertical="center"/>
      <protection hidden="1"/>
    </xf>
    <xf numFmtId="0" fontId="5" fillId="0" borderId="2" xfId="0" applyFont="1" applyBorder="1" applyProtection="1">
      <alignment vertical="center"/>
      <protection hidden="1"/>
    </xf>
    <xf numFmtId="0" fontId="5" fillId="7" borderId="3" xfId="0" applyFont="1" applyFill="1" applyBorder="1" applyProtection="1">
      <alignment vertical="center"/>
      <protection hidden="1"/>
    </xf>
    <xf numFmtId="0" fontId="13" fillId="0" borderId="0" xfId="0" applyFont="1" applyProtection="1">
      <alignment vertical="center"/>
      <protection hidden="1"/>
    </xf>
    <xf numFmtId="0" fontId="5" fillId="3" borderId="4" xfId="0" applyFont="1" applyFill="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0" fontId="5" fillId="3" borderId="5" xfId="0" applyFont="1" applyFill="1" applyBorder="1" applyProtection="1">
      <alignment vertical="center"/>
      <protection hidden="1"/>
    </xf>
    <xf numFmtId="0" fontId="5" fillId="0" borderId="5" xfId="0" applyFont="1" applyBorder="1" applyProtection="1">
      <alignment vertical="center"/>
      <protection hidden="1"/>
    </xf>
    <xf numFmtId="0" fontId="11" fillId="2" borderId="56" xfId="0" applyFont="1" applyFill="1" applyBorder="1" applyProtection="1">
      <alignment vertical="center"/>
      <protection hidden="1"/>
    </xf>
    <xf numFmtId="0" fontId="11" fillId="2" borderId="0" xfId="0" applyFont="1" applyFill="1" applyProtection="1">
      <alignment vertical="center"/>
      <protection hidden="1"/>
    </xf>
    <xf numFmtId="0" fontId="11" fillId="0" borderId="7" xfId="0" applyFont="1" applyBorder="1" applyProtection="1">
      <alignment vertical="center"/>
      <protection hidden="1"/>
    </xf>
    <xf numFmtId="0" fontId="11" fillId="7" borderId="8" xfId="0" applyFont="1" applyFill="1" applyBorder="1" applyProtection="1">
      <alignment vertical="center"/>
      <protection hidden="1"/>
    </xf>
    <xf numFmtId="0" fontId="5" fillId="6" borderId="27" xfId="0" applyFont="1" applyFill="1" applyBorder="1" applyAlignment="1" applyProtection="1">
      <alignment horizontal="center" vertical="center"/>
      <protection hidden="1"/>
    </xf>
    <xf numFmtId="0" fontId="11" fillId="0" borderId="28" xfId="0" applyFont="1" applyBorder="1" applyAlignment="1" applyProtection="1">
      <alignment horizontal="center" vertical="center"/>
      <protection hidden="1"/>
    </xf>
    <xf numFmtId="0" fontId="11" fillId="6" borderId="28" xfId="0" applyFont="1" applyFill="1" applyBorder="1" applyProtection="1">
      <alignment vertical="center"/>
      <protection hidden="1"/>
    </xf>
    <xf numFmtId="0" fontId="11" fillId="0" borderId="28" xfId="0" applyFont="1" applyBorder="1" applyProtection="1">
      <alignment vertical="center"/>
      <protection hidden="1"/>
    </xf>
    <xf numFmtId="0" fontId="17" fillId="0" borderId="0" xfId="0" applyFont="1" applyProtection="1">
      <alignment vertical="center"/>
      <protection hidden="1"/>
    </xf>
    <xf numFmtId="0" fontId="6" fillId="0" borderId="0" xfId="1" applyFill="1" applyAlignment="1" applyProtection="1">
      <alignment vertical="center"/>
      <protection hidden="1"/>
    </xf>
    <xf numFmtId="14" fontId="11" fillId="2" borderId="0" xfId="0" applyNumberFormat="1" applyFont="1" applyFill="1" applyProtection="1">
      <alignment vertical="center"/>
      <protection hidden="1"/>
    </xf>
    <xf numFmtId="0" fontId="11" fillId="3" borderId="0" xfId="0" applyFont="1" applyFill="1" applyProtection="1">
      <alignment vertical="center"/>
      <protection hidden="1"/>
    </xf>
    <xf numFmtId="0" fontId="11" fillId="5" borderId="0" xfId="0" applyFont="1" applyFill="1" applyProtection="1">
      <alignment vertical="center"/>
      <protection hidden="1"/>
    </xf>
    <xf numFmtId="0" fontId="12" fillId="0" borderId="0" xfId="0" applyFont="1" applyProtection="1">
      <alignment vertical="center"/>
      <protection hidden="1"/>
    </xf>
    <xf numFmtId="0" fontId="11" fillId="0" borderId="27" xfId="0" applyFont="1" applyBorder="1" applyProtection="1">
      <alignment vertical="center"/>
      <protection hidden="1"/>
    </xf>
    <xf numFmtId="0" fontId="11" fillId="0" borderId="25" xfId="0" applyFont="1" applyBorder="1" applyProtection="1">
      <alignment vertical="center"/>
      <protection hidden="1"/>
    </xf>
    <xf numFmtId="14" fontId="11" fillId="0" borderId="0" xfId="0" applyNumberFormat="1" applyFont="1" applyAlignment="1" applyProtection="1">
      <alignment horizontal="center" vertical="center"/>
      <protection hidden="1"/>
    </xf>
    <xf numFmtId="0" fontId="11" fillId="0" borderId="4" xfId="0" applyFont="1" applyBorder="1" applyProtection="1">
      <alignment vertical="center"/>
      <protection hidden="1"/>
    </xf>
    <xf numFmtId="0" fontId="11" fillId="0" borderId="5" xfId="0" applyFont="1" applyBorder="1" applyProtection="1">
      <alignment vertical="center"/>
      <protection hidden="1"/>
    </xf>
    <xf numFmtId="0" fontId="11" fillId="6" borderId="6" xfId="0" applyFont="1" applyFill="1" applyBorder="1" applyProtection="1">
      <alignment vertical="center"/>
      <protection hidden="1"/>
    </xf>
    <xf numFmtId="0" fontId="11" fillId="0" borderId="0" xfId="0" applyFont="1" applyAlignment="1" applyProtection="1">
      <alignment horizontal="left" vertical="center"/>
      <protection hidden="1"/>
    </xf>
    <xf numFmtId="0" fontId="11" fillId="6" borderId="8" xfId="0" applyFont="1" applyFill="1" applyBorder="1" applyProtection="1">
      <alignment vertical="center"/>
      <protection hidden="1"/>
    </xf>
    <xf numFmtId="0" fontId="11" fillId="3" borderId="24" xfId="0" applyFont="1" applyFill="1" applyBorder="1" applyAlignment="1" applyProtection="1">
      <alignment horizontal="center" vertical="center"/>
      <protection hidden="1"/>
    </xf>
    <xf numFmtId="0" fontId="26" fillId="3" borderId="24" xfId="0" applyFont="1" applyFill="1" applyBorder="1" applyAlignment="1" applyProtection="1">
      <alignment horizontal="center" vertical="center"/>
      <protection hidden="1"/>
    </xf>
    <xf numFmtId="0" fontId="14" fillId="0" borderId="0" xfId="0" applyFont="1" applyAlignment="1" applyProtection="1">
      <alignment horizontal="left" vertical="center"/>
      <protection hidden="1"/>
    </xf>
    <xf numFmtId="0" fontId="11" fillId="6" borderId="24" xfId="0" applyFont="1" applyFill="1" applyBorder="1" applyAlignment="1" applyProtection="1">
      <alignment horizontal="center" vertical="center"/>
      <protection hidden="1"/>
    </xf>
    <xf numFmtId="0" fontId="11" fillId="0" borderId="0" xfId="0" applyFont="1" applyAlignment="1" applyProtection="1">
      <alignment horizontal="right" vertical="center"/>
      <protection hidden="1"/>
    </xf>
    <xf numFmtId="0" fontId="11" fillId="6" borderId="25" xfId="0" applyFont="1" applyFill="1" applyBorder="1" applyProtection="1">
      <alignment vertical="center"/>
      <protection hidden="1"/>
    </xf>
    <xf numFmtId="0" fontId="11" fillId="5" borderId="24" xfId="0" applyFont="1" applyFill="1" applyBorder="1" applyAlignment="1" applyProtection="1">
      <alignment horizontal="center" vertical="center"/>
      <protection hidden="1"/>
    </xf>
    <xf numFmtId="0" fontId="11" fillId="3" borderId="6" xfId="0" applyFont="1" applyFill="1" applyBorder="1" applyProtection="1">
      <alignment vertical="center"/>
      <protection hidden="1"/>
    </xf>
    <xf numFmtId="0" fontId="47" fillId="0" borderId="0" xfId="0" applyFont="1" applyProtection="1">
      <alignment vertical="center"/>
      <protection hidden="1"/>
    </xf>
    <xf numFmtId="0" fontId="11" fillId="3" borderId="8" xfId="0" applyFont="1" applyFill="1" applyBorder="1" applyProtection="1">
      <alignment vertical="center"/>
      <protection hidden="1"/>
    </xf>
    <xf numFmtId="0" fontId="11" fillId="0" borderId="1" xfId="0" applyFont="1" applyBorder="1" applyProtection="1">
      <alignment vertical="center"/>
      <protection hidden="1"/>
    </xf>
    <xf numFmtId="0" fontId="11" fillId="0" borderId="2" xfId="0" applyFont="1" applyBorder="1" applyAlignment="1" applyProtection="1">
      <alignment horizontal="center" vertical="center"/>
      <protection hidden="1"/>
    </xf>
    <xf numFmtId="0" fontId="11" fillId="3" borderId="3" xfId="0" applyFont="1" applyFill="1" applyBorder="1" applyAlignment="1" applyProtection="1">
      <alignment horizontal="center" vertical="center"/>
      <protection hidden="1"/>
    </xf>
    <xf numFmtId="0" fontId="11" fillId="3" borderId="25" xfId="0" applyFont="1" applyFill="1" applyBorder="1" applyProtection="1">
      <alignment vertical="center"/>
      <protection hidden="1"/>
    </xf>
    <xf numFmtId="0" fontId="11" fillId="5" borderId="6" xfId="0" applyFont="1" applyFill="1" applyBorder="1" applyProtection="1">
      <alignment vertical="center"/>
      <protection hidden="1"/>
    </xf>
    <xf numFmtId="0" fontId="11" fillId="6" borderId="28" xfId="0" applyFont="1" applyFill="1" applyBorder="1" applyAlignment="1" applyProtection="1">
      <alignment horizontal="center" vertical="center"/>
      <protection hidden="1"/>
    </xf>
    <xf numFmtId="0" fontId="11" fillId="0" borderId="25" xfId="0" applyFont="1" applyBorder="1" applyAlignment="1" applyProtection="1">
      <alignment horizontal="center" vertical="center"/>
      <protection hidden="1"/>
    </xf>
    <xf numFmtId="0" fontId="11" fillId="5" borderId="8" xfId="0" applyFont="1" applyFill="1" applyBorder="1" applyProtection="1">
      <alignment vertical="center"/>
      <protection hidden="1"/>
    </xf>
    <xf numFmtId="0" fontId="11" fillId="2" borderId="0" xfId="0" applyFont="1" applyFill="1" applyAlignment="1" applyProtection="1">
      <alignment horizontal="left" vertical="center"/>
      <protection hidden="1"/>
    </xf>
    <xf numFmtId="0" fontId="11" fillId="6" borderId="0" xfId="0" applyFont="1" applyFill="1" applyAlignment="1" applyProtection="1">
      <alignment horizontal="left" vertical="center"/>
      <protection hidden="1"/>
    </xf>
    <xf numFmtId="0" fontId="11" fillId="5" borderId="25" xfId="0" applyFont="1" applyFill="1" applyBorder="1" applyProtection="1">
      <alignment vertical="center"/>
      <protection hidden="1"/>
    </xf>
    <xf numFmtId="0" fontId="11" fillId="5" borderId="0" xfId="0" applyFont="1" applyFill="1" applyAlignment="1" applyProtection="1">
      <alignment horizontal="left" vertical="center"/>
      <protection hidden="1"/>
    </xf>
    <xf numFmtId="0" fontId="48" fillId="0" borderId="0" xfId="0" applyFont="1" applyAlignment="1" applyProtection="1">
      <alignment horizontal="left" vertical="center" indent="1"/>
      <protection hidden="1"/>
    </xf>
    <xf numFmtId="0" fontId="49" fillId="0" borderId="0" xfId="0" applyFont="1" applyProtection="1">
      <alignment vertical="center"/>
      <protection hidden="1"/>
    </xf>
    <xf numFmtId="0" fontId="48" fillId="0" borderId="0" xfId="0" applyFont="1" applyProtection="1">
      <alignment vertical="center"/>
      <protection hidden="1"/>
    </xf>
    <xf numFmtId="0" fontId="15" fillId="0" borderId="0" xfId="1" applyFont="1" applyAlignment="1" applyProtection="1">
      <alignment vertical="center"/>
      <protection hidden="1"/>
    </xf>
    <xf numFmtId="0" fontId="16" fillId="0" borderId="0" xfId="1" applyFont="1" applyAlignment="1" applyProtection="1">
      <alignment vertical="center"/>
      <protection hidden="1"/>
    </xf>
    <xf numFmtId="0" fontId="5" fillId="0" borderId="0" xfId="0" applyFont="1" applyAlignment="1" applyProtection="1">
      <alignment horizontal="center" vertical="top" wrapText="1"/>
      <protection hidden="1"/>
    </xf>
    <xf numFmtId="0" fontId="5" fillId="0" borderId="0" xfId="0" applyFont="1" applyAlignment="1" applyProtection="1">
      <alignment vertical="top" wrapText="1"/>
      <protection hidden="1"/>
    </xf>
    <xf numFmtId="0" fontId="5" fillId="0" borderId="9" xfId="0" applyFont="1" applyBorder="1" applyProtection="1">
      <alignment vertical="center"/>
      <protection hidden="1"/>
    </xf>
    <xf numFmtId="0" fontId="5" fillId="0" borderId="10" xfId="0" applyFont="1" applyBorder="1" applyProtection="1">
      <alignment vertical="center"/>
      <protection hidden="1"/>
    </xf>
    <xf numFmtId="0" fontId="5" fillId="0" borderId="10" xfId="0" applyFont="1" applyBorder="1" applyAlignment="1" applyProtection="1">
      <alignment horizontal="center" vertical="center"/>
      <protection hidden="1"/>
    </xf>
    <xf numFmtId="0" fontId="5" fillId="0" borderId="11" xfId="0" applyFont="1" applyBorder="1" applyProtection="1">
      <alignment vertical="center"/>
      <protection hidden="1"/>
    </xf>
    <xf numFmtId="0" fontId="11" fillId="0" borderId="15" xfId="0" applyFont="1" applyBorder="1" applyProtection="1">
      <alignment vertical="center"/>
      <protection hidden="1"/>
    </xf>
    <xf numFmtId="0" fontId="11" fillId="0" borderId="16" xfId="0" applyFont="1" applyBorder="1" applyProtection="1">
      <alignment vertical="center"/>
      <protection hidden="1"/>
    </xf>
    <xf numFmtId="0" fontId="5" fillId="0" borderId="0" xfId="0" applyFont="1" applyAlignment="1" applyProtection="1">
      <alignment horizontal="left" vertical="center" indent="1"/>
      <protection hidden="1"/>
    </xf>
    <xf numFmtId="0" fontId="11" fillId="0" borderId="12" xfId="0" applyFont="1" applyBorder="1" applyProtection="1">
      <alignment vertical="center"/>
      <protection hidden="1"/>
    </xf>
    <xf numFmtId="0" fontId="5" fillId="0" borderId="15" xfId="0" applyFont="1" applyBorder="1" applyProtection="1">
      <alignment vertical="center"/>
      <protection hidden="1"/>
    </xf>
    <xf numFmtId="0" fontId="5" fillId="0" borderId="16" xfId="0" applyFont="1" applyBorder="1" applyProtection="1">
      <alignment vertical="center"/>
      <protection hidden="1"/>
    </xf>
    <xf numFmtId="0" fontId="18" fillId="0" borderId="20" xfId="0" applyFont="1" applyBorder="1" applyProtection="1">
      <alignment vertical="center"/>
      <protection hidden="1"/>
    </xf>
    <xf numFmtId="0" fontId="19" fillId="0" borderId="21" xfId="0" applyFont="1" applyBorder="1" applyProtection="1">
      <alignment vertical="center"/>
      <protection hidden="1"/>
    </xf>
    <xf numFmtId="0" fontId="19" fillId="0" borderId="0" xfId="0" applyFont="1" applyProtection="1">
      <alignment vertical="center"/>
      <protection hidden="1"/>
    </xf>
    <xf numFmtId="0" fontId="11" fillId="0" borderId="0" xfId="0" applyFont="1" applyAlignment="1" applyProtection="1">
      <alignment horizontal="center" vertical="center" shrinkToFit="1"/>
      <protection hidden="1"/>
    </xf>
    <xf numFmtId="0" fontId="11" fillId="2" borderId="9" xfId="0" applyFont="1" applyFill="1" applyBorder="1" applyProtection="1">
      <alignment vertical="center"/>
      <protection hidden="1"/>
    </xf>
    <xf numFmtId="0" fontId="11" fillId="2" borderId="57" xfId="0" applyFont="1" applyFill="1" applyBorder="1" applyProtection="1">
      <alignment vertical="center"/>
      <protection hidden="1"/>
    </xf>
    <xf numFmtId="0" fontId="11" fillId="2" borderId="10" xfId="0" applyFont="1" applyFill="1" applyBorder="1" applyProtection="1">
      <alignment vertical="center"/>
      <protection hidden="1"/>
    </xf>
    <xf numFmtId="0" fontId="11" fillId="2" borderId="11" xfId="0" applyFont="1" applyFill="1" applyBorder="1" applyProtection="1">
      <alignment vertical="center"/>
      <protection hidden="1"/>
    </xf>
    <xf numFmtId="0" fontId="18" fillId="0" borderId="2" xfId="0" applyFont="1" applyBorder="1" applyProtection="1">
      <alignment vertical="center"/>
      <protection hidden="1"/>
    </xf>
    <xf numFmtId="0" fontId="19" fillId="0" borderId="25" xfId="0" applyFont="1" applyBorder="1" applyProtection="1">
      <alignment vertical="center"/>
      <protection hidden="1"/>
    </xf>
    <xf numFmtId="176" fontId="11" fillId="0" borderId="0" xfId="0" applyNumberFormat="1" applyFont="1" applyAlignment="1" applyProtection="1">
      <alignment horizontal="center" vertical="center" shrinkToFit="1"/>
      <protection hidden="1"/>
    </xf>
    <xf numFmtId="0" fontId="11" fillId="2" borderId="15" xfId="0" applyFont="1" applyFill="1" applyBorder="1" applyProtection="1">
      <alignment vertical="center"/>
      <protection hidden="1"/>
    </xf>
    <xf numFmtId="0" fontId="11" fillId="2" borderId="16" xfId="0" applyFont="1" applyFill="1" applyBorder="1" applyProtection="1">
      <alignment vertical="center"/>
      <protection hidden="1"/>
    </xf>
    <xf numFmtId="0" fontId="28" fillId="0" borderId="17" xfId="0" applyFont="1" applyBorder="1" applyAlignment="1" applyProtection="1">
      <alignment horizontal="center" vertical="top"/>
      <protection hidden="1"/>
    </xf>
    <xf numFmtId="0" fontId="28" fillId="0" borderId="18" xfId="0" applyFont="1" applyBorder="1" applyAlignment="1" applyProtection="1">
      <alignment horizontal="center" vertical="top"/>
      <protection hidden="1"/>
    </xf>
    <xf numFmtId="0" fontId="28" fillId="0" borderId="22" xfId="0" applyFont="1" applyBorder="1" applyAlignment="1" applyProtection="1">
      <alignment horizontal="center" vertical="top"/>
      <protection hidden="1"/>
    </xf>
    <xf numFmtId="0" fontId="19" fillId="0" borderId="3" xfId="0" applyFont="1" applyBorder="1" applyProtection="1">
      <alignment vertical="center"/>
      <protection hidden="1"/>
    </xf>
    <xf numFmtId="0" fontId="28" fillId="0" borderId="23" xfId="0" applyFont="1" applyBorder="1" applyAlignment="1" applyProtection="1">
      <alignment horizontal="center" vertical="top"/>
      <protection hidden="1"/>
    </xf>
    <xf numFmtId="0" fontId="28" fillId="0" borderId="24" xfId="0" applyFont="1" applyBorder="1" applyAlignment="1" applyProtection="1">
      <alignment horizontal="center" vertical="top"/>
      <protection hidden="1"/>
    </xf>
    <xf numFmtId="0" fontId="28" fillId="0" borderId="34" xfId="0" applyFont="1" applyBorder="1" applyAlignment="1" applyProtection="1">
      <alignment horizontal="center" vertical="top"/>
      <protection hidden="1"/>
    </xf>
    <xf numFmtId="49" fontId="11" fillId="0" borderId="0" xfId="0" applyNumberFormat="1" applyFont="1" applyAlignment="1" applyProtection="1">
      <alignment horizontal="center" vertical="center" shrinkToFit="1"/>
      <protection hidden="1"/>
    </xf>
    <xf numFmtId="0" fontId="0" fillId="0" borderId="0" xfId="0" applyProtection="1">
      <alignment vertical="center"/>
      <protection hidden="1"/>
    </xf>
    <xf numFmtId="0" fontId="0" fillId="0" borderId="0" xfId="0" applyAlignment="1" applyProtection="1">
      <alignment horizontal="center" vertical="center"/>
      <protection hidden="1"/>
    </xf>
    <xf numFmtId="0" fontId="11" fillId="2" borderId="49" xfId="0" applyFont="1" applyFill="1" applyBorder="1" applyProtection="1">
      <alignment vertical="center"/>
      <protection hidden="1"/>
    </xf>
    <xf numFmtId="0" fontId="11" fillId="2" borderId="47" xfId="0" applyFont="1" applyFill="1" applyBorder="1" applyProtection="1">
      <alignment vertical="center"/>
      <protection hidden="1"/>
    </xf>
    <xf numFmtId="0" fontId="0" fillId="3" borderId="0" xfId="0" applyFill="1" applyAlignment="1" applyProtection="1">
      <alignment horizontal="center" vertical="center"/>
      <protection hidden="1"/>
    </xf>
    <xf numFmtId="0" fontId="18" fillId="0" borderId="30" xfId="0" applyFont="1" applyBorder="1" applyProtection="1">
      <alignment vertical="center"/>
      <protection hidden="1"/>
    </xf>
    <xf numFmtId="0" fontId="19" fillId="0" borderId="31" xfId="0" applyFont="1" applyBorder="1" applyProtection="1">
      <alignment vertical="center"/>
      <protection hidden="1"/>
    </xf>
    <xf numFmtId="0" fontId="11" fillId="0" borderId="0" xfId="0" applyFont="1" applyAlignment="1" applyProtection="1">
      <alignment horizontal="center" shrinkToFit="1"/>
      <protection hidden="1"/>
    </xf>
    <xf numFmtId="0" fontId="11" fillId="2" borderId="53" xfId="0" applyFont="1" applyFill="1" applyBorder="1" applyProtection="1">
      <alignment vertical="center"/>
      <protection hidden="1"/>
    </xf>
    <xf numFmtId="0" fontId="18" fillId="0" borderId="0" xfId="0" applyFont="1" applyProtection="1">
      <alignment vertical="center"/>
      <protection hidden="1"/>
    </xf>
    <xf numFmtId="0" fontId="11" fillId="2" borderId="52" xfId="0" applyFont="1" applyFill="1" applyBorder="1" applyProtection="1">
      <alignment vertical="center"/>
      <protection hidden="1"/>
    </xf>
    <xf numFmtId="177" fontId="11" fillId="0" borderId="0" xfId="0" applyNumberFormat="1" applyFont="1" applyProtection="1">
      <alignment vertical="center"/>
      <protection hidden="1"/>
    </xf>
    <xf numFmtId="0" fontId="11" fillId="2" borderId="54" xfId="0" applyFont="1" applyFill="1" applyBorder="1" applyProtection="1">
      <alignment vertical="center"/>
      <protection hidden="1"/>
    </xf>
    <xf numFmtId="0" fontId="11" fillId="2" borderId="46" xfId="0" applyFont="1" applyFill="1" applyBorder="1" applyProtection="1">
      <alignment vertical="center"/>
      <protection hidden="1"/>
    </xf>
    <xf numFmtId="0" fontId="18" fillId="0" borderId="28" xfId="0" applyFont="1" applyBorder="1" applyProtection="1">
      <alignment vertical="center"/>
      <protection hidden="1"/>
    </xf>
    <xf numFmtId="0" fontId="11" fillId="0" borderId="40" xfId="0" applyFont="1" applyBorder="1" applyProtection="1">
      <alignment vertical="center"/>
      <protection hidden="1"/>
    </xf>
    <xf numFmtId="0" fontId="18" fillId="0" borderId="5" xfId="0" applyFont="1" applyBorder="1" applyProtection="1">
      <alignment vertical="center"/>
      <protection hidden="1"/>
    </xf>
    <xf numFmtId="0" fontId="19" fillId="0" borderId="6" xfId="0" applyFont="1" applyBorder="1" applyProtection="1">
      <alignment vertical="center"/>
      <protection hidden="1"/>
    </xf>
    <xf numFmtId="0" fontId="11" fillId="0" borderId="35" xfId="0" applyFont="1" applyBorder="1" applyAlignment="1" applyProtection="1">
      <alignment horizontal="left" vertical="center"/>
      <protection hidden="1"/>
    </xf>
    <xf numFmtId="0" fontId="11" fillId="0" borderId="2" xfId="0" applyFont="1" applyBorder="1" applyAlignment="1" applyProtection="1">
      <alignment horizontal="left" vertical="center"/>
      <protection hidden="1"/>
    </xf>
    <xf numFmtId="0" fontId="57" fillId="0" borderId="8" xfId="0" applyFont="1" applyBorder="1" applyAlignment="1" applyProtection="1">
      <alignment horizontal="center" vertical="center"/>
      <protection hidden="1"/>
    </xf>
    <xf numFmtId="0" fontId="34" fillId="0" borderId="0" xfId="0" applyFont="1" applyProtection="1">
      <alignment vertical="center"/>
      <protection hidden="1"/>
    </xf>
    <xf numFmtId="0" fontId="11" fillId="0" borderId="35" xfId="0" applyFont="1" applyBorder="1" applyProtection="1">
      <alignment vertical="center"/>
      <protection hidden="1"/>
    </xf>
    <xf numFmtId="0" fontId="11" fillId="0" borderId="2" xfId="0" applyFont="1" applyBorder="1" applyProtection="1">
      <alignment vertical="center"/>
      <protection hidden="1"/>
    </xf>
    <xf numFmtId="0" fontId="11" fillId="2" borderId="23" xfId="0" applyFont="1" applyFill="1" applyBorder="1" applyProtection="1">
      <alignment vertical="center"/>
      <protection hidden="1"/>
    </xf>
    <xf numFmtId="0" fontId="11" fillId="2" borderId="24" xfId="0" applyFont="1" applyFill="1" applyBorder="1" applyProtection="1">
      <alignment vertical="center"/>
      <protection hidden="1"/>
    </xf>
    <xf numFmtId="178" fontId="11" fillId="0" borderId="0" xfId="0" applyNumberFormat="1" applyFont="1" applyProtection="1">
      <alignment vertical="center"/>
      <protection hidden="1"/>
    </xf>
    <xf numFmtId="177" fontId="11" fillId="0" borderId="0" xfId="0" applyNumberFormat="1" applyFont="1" applyAlignment="1" applyProtection="1">
      <alignment horizontal="center" vertical="center"/>
      <protection hidden="1"/>
    </xf>
    <xf numFmtId="0" fontId="34" fillId="0" borderId="0" xfId="0" applyFont="1" applyAlignment="1" applyProtection="1">
      <alignment horizontal="center" vertical="center"/>
      <protection hidden="1"/>
    </xf>
    <xf numFmtId="0" fontId="37" fillId="0" borderId="0" xfId="0" applyFont="1" applyProtection="1">
      <alignment vertical="center"/>
      <protection hidden="1"/>
    </xf>
    <xf numFmtId="0" fontId="21" fillId="0" borderId="0" xfId="0" applyFont="1" applyProtection="1">
      <alignment vertical="center"/>
      <protection hidden="1"/>
    </xf>
    <xf numFmtId="0" fontId="21" fillId="0" borderId="0" xfId="0" applyFont="1" applyAlignment="1" applyProtection="1">
      <alignment vertical="top" wrapText="1"/>
      <protection hidden="1"/>
    </xf>
    <xf numFmtId="0" fontId="11" fillId="2" borderId="2" xfId="0" applyFont="1" applyFill="1" applyBorder="1" applyProtection="1">
      <alignment vertical="center"/>
      <protection hidden="1"/>
    </xf>
    <xf numFmtId="0" fontId="11" fillId="2" borderId="3" xfId="0" applyFont="1" applyFill="1" applyBorder="1" applyProtection="1">
      <alignment vertical="center"/>
      <protection hidden="1"/>
    </xf>
    <xf numFmtId="0" fontId="11" fillId="2" borderId="35" xfId="0" applyFont="1" applyFill="1" applyBorder="1" applyProtection="1">
      <alignment vertical="center"/>
      <protection hidden="1"/>
    </xf>
    <xf numFmtId="178" fontId="11" fillId="0" borderId="0" xfId="0" applyNumberFormat="1" applyFont="1" applyAlignment="1" applyProtection="1">
      <alignment horizontal="center" vertical="center"/>
      <protection hidden="1"/>
    </xf>
    <xf numFmtId="0" fontId="11" fillId="0" borderId="0" xfId="0" applyFont="1" applyAlignment="1" applyProtection="1">
      <alignment vertical="center" wrapText="1"/>
      <protection hidden="1"/>
    </xf>
    <xf numFmtId="0" fontId="11" fillId="4" borderId="29" xfId="0" applyFont="1" applyFill="1" applyBorder="1" applyProtection="1">
      <alignment vertical="center"/>
      <protection hidden="1"/>
    </xf>
    <xf numFmtId="0" fontId="18" fillId="4" borderId="30" xfId="0" applyFont="1" applyFill="1" applyBorder="1" applyProtection="1">
      <alignment vertical="center"/>
      <protection hidden="1"/>
    </xf>
    <xf numFmtId="0" fontId="21" fillId="0" borderId="0" xfId="0" applyFont="1" applyAlignment="1" applyProtection="1">
      <alignment horizontal="center" vertical="center"/>
      <protection hidden="1"/>
    </xf>
    <xf numFmtId="0" fontId="21" fillId="0" borderId="0" xfId="0" applyFont="1" applyAlignment="1" applyProtection="1">
      <alignment horizontal="center" vertical="top" wrapText="1"/>
      <protection hidden="1"/>
    </xf>
    <xf numFmtId="178" fontId="5" fillId="0" borderId="0" xfId="0" applyNumberFormat="1" applyFont="1" applyProtection="1">
      <alignment vertical="center"/>
      <protection hidden="1"/>
    </xf>
    <xf numFmtId="0" fontId="11" fillId="2" borderId="4" xfId="0" applyFont="1" applyFill="1" applyBorder="1" applyProtection="1">
      <alignment vertical="center"/>
      <protection hidden="1"/>
    </xf>
    <xf numFmtId="0" fontId="11" fillId="2" borderId="5" xfId="0" applyFont="1" applyFill="1" applyBorder="1" applyProtection="1">
      <alignment vertical="center"/>
      <protection hidden="1"/>
    </xf>
    <xf numFmtId="0" fontId="11" fillId="2" borderId="6" xfId="0" applyFont="1" applyFill="1" applyBorder="1" applyProtection="1">
      <alignment vertical="center"/>
      <protection hidden="1"/>
    </xf>
    <xf numFmtId="0" fontId="11" fillId="2" borderId="1" xfId="0" applyFont="1" applyFill="1" applyBorder="1" applyProtection="1">
      <alignment vertical="center"/>
      <protection hidden="1"/>
    </xf>
    <xf numFmtId="0" fontId="21" fillId="0" borderId="0" xfId="0" applyFont="1" applyAlignment="1" applyProtection="1">
      <alignment vertical="center" wrapText="1"/>
      <protection hidden="1"/>
    </xf>
    <xf numFmtId="0" fontId="11" fillId="2" borderId="27" xfId="0" applyFont="1" applyFill="1" applyBorder="1" applyProtection="1">
      <alignment vertical="center"/>
      <protection hidden="1"/>
    </xf>
    <xf numFmtId="0" fontId="11" fillId="2" borderId="28" xfId="0" applyFont="1" applyFill="1" applyBorder="1" applyProtection="1">
      <alignment vertical="center"/>
      <protection hidden="1"/>
    </xf>
    <xf numFmtId="0" fontId="11" fillId="2" borderId="25" xfId="0" applyFont="1" applyFill="1" applyBorder="1" applyProtection="1">
      <alignment vertical="center"/>
      <protection hidden="1"/>
    </xf>
    <xf numFmtId="0" fontId="11" fillId="2" borderId="7" xfId="0" applyFont="1" applyFill="1" applyBorder="1" applyProtection="1">
      <alignment vertical="center"/>
      <protection hidden="1"/>
    </xf>
    <xf numFmtId="0" fontId="11" fillId="2" borderId="37" xfId="0" applyFont="1" applyFill="1" applyBorder="1" applyProtection="1">
      <alignment vertical="center"/>
      <protection hidden="1"/>
    </xf>
    <xf numFmtId="0" fontId="11" fillId="2" borderId="58" xfId="0" applyFont="1" applyFill="1" applyBorder="1" applyProtection="1">
      <alignment vertical="center"/>
      <protection hidden="1"/>
    </xf>
    <xf numFmtId="0" fontId="11" fillId="2" borderId="38" xfId="0" applyFont="1" applyFill="1" applyBorder="1" applyProtection="1">
      <alignment vertical="center"/>
      <protection hidden="1"/>
    </xf>
    <xf numFmtId="0" fontId="11" fillId="2" borderId="40" xfId="0" applyFont="1" applyFill="1" applyBorder="1" applyProtection="1">
      <alignment vertical="center"/>
      <protection hidden="1"/>
    </xf>
    <xf numFmtId="0" fontId="23" fillId="0" borderId="0" xfId="0" applyFont="1" applyProtection="1">
      <alignment vertical="center"/>
      <protection hidden="1"/>
    </xf>
    <xf numFmtId="0" fontId="22" fillId="0" borderId="0" xfId="1" applyFont="1" applyAlignment="1" applyProtection="1">
      <alignment vertical="center"/>
      <protection hidden="1"/>
    </xf>
    <xf numFmtId="0" fontId="27" fillId="0" borderId="0" xfId="0" applyFont="1" applyProtection="1">
      <alignment vertical="center"/>
      <protection hidden="1"/>
    </xf>
    <xf numFmtId="0" fontId="11" fillId="12" borderId="0" xfId="0" applyFont="1" applyFill="1" applyProtection="1">
      <alignment vertical="center"/>
      <protection hidden="1"/>
    </xf>
    <xf numFmtId="0" fontId="5" fillId="2" borderId="7" xfId="0" applyFont="1" applyFill="1" applyBorder="1" applyProtection="1">
      <alignment vertical="center"/>
      <protection hidden="1"/>
    </xf>
    <xf numFmtId="0" fontId="51" fillId="0" borderId="0" xfId="0" applyFont="1" applyProtection="1">
      <alignment vertical="center"/>
      <protection hidden="1"/>
    </xf>
    <xf numFmtId="0" fontId="12" fillId="9" borderId="47" xfId="0" applyFont="1" applyFill="1" applyBorder="1" applyAlignment="1" applyProtection="1">
      <alignment horizontal="center" vertical="center" wrapText="1"/>
      <protection hidden="1"/>
    </xf>
    <xf numFmtId="0" fontId="21" fillId="0" borderId="0" xfId="0" applyFont="1" applyAlignment="1" applyProtection="1">
      <alignment horizontal="center" vertical="center" shrinkToFit="1"/>
      <protection hidden="1"/>
    </xf>
    <xf numFmtId="20" fontId="26" fillId="0" borderId="0" xfId="0" applyNumberFormat="1" applyFont="1" applyAlignment="1" applyProtection="1">
      <alignment horizontal="center" vertical="center" wrapText="1"/>
      <protection hidden="1"/>
    </xf>
    <xf numFmtId="0" fontId="21" fillId="0" borderId="0" xfId="0" applyFont="1" applyAlignment="1" applyProtection="1">
      <alignment horizontal="center" vertical="center" wrapText="1"/>
      <protection hidden="1"/>
    </xf>
    <xf numFmtId="0" fontId="11" fillId="0" borderId="24" xfId="0" applyFont="1" applyBorder="1" applyAlignment="1" applyProtection="1">
      <alignment horizontal="center" vertical="center"/>
      <protection hidden="1"/>
    </xf>
    <xf numFmtId="14" fontId="11" fillId="0" borderId="0" xfId="0" applyNumberFormat="1" applyFont="1" applyProtection="1">
      <alignment vertical="center"/>
      <protection hidden="1"/>
    </xf>
    <xf numFmtId="20" fontId="21" fillId="0" borderId="0" xfId="0" applyNumberFormat="1" applyFont="1" applyAlignment="1" applyProtection="1">
      <alignment horizontal="center" vertical="center" wrapText="1"/>
      <protection hidden="1"/>
    </xf>
    <xf numFmtId="0" fontId="24" fillId="0" borderId="0" xfId="0" applyFont="1" applyAlignment="1" applyProtection="1">
      <alignment vertical="center" wrapText="1"/>
      <protection hidden="1"/>
    </xf>
    <xf numFmtId="20" fontId="5" fillId="0" borderId="0" xfId="0" applyNumberFormat="1" applyFont="1" applyProtection="1">
      <alignment vertical="center"/>
      <protection hidden="1"/>
    </xf>
    <xf numFmtId="20" fontId="11" fillId="0" borderId="0" xfId="0" applyNumberFormat="1" applyFont="1" applyProtection="1">
      <alignment vertical="center"/>
      <protection hidden="1"/>
    </xf>
    <xf numFmtId="0" fontId="21" fillId="9" borderId="24" xfId="0" applyFont="1" applyFill="1" applyBorder="1" applyAlignment="1" applyProtection="1">
      <alignment horizontal="center" vertical="center" wrapText="1"/>
      <protection hidden="1"/>
    </xf>
    <xf numFmtId="0" fontId="5" fillId="0" borderId="0" xfId="0" applyFont="1" applyAlignment="1" applyProtection="1">
      <protection hidden="1"/>
    </xf>
    <xf numFmtId="0" fontId="18" fillId="0" borderId="0" xfId="0" applyFont="1" applyAlignment="1" applyProtection="1">
      <alignment horizontal="right" vertical="center"/>
      <protection hidden="1"/>
    </xf>
    <xf numFmtId="0" fontId="18" fillId="0" borderId="0" xfId="0" applyFont="1" applyAlignment="1" applyProtection="1">
      <alignment horizontal="left" vertical="center"/>
      <protection hidden="1"/>
    </xf>
    <xf numFmtId="0" fontId="12" fillId="0" borderId="0" xfId="0" applyFont="1" applyAlignment="1" applyProtection="1">
      <protection hidden="1"/>
    </xf>
    <xf numFmtId="0" fontId="27" fillId="0" borderId="0" xfId="0" applyFont="1" applyAlignment="1" applyProtection="1">
      <protection hidden="1"/>
    </xf>
    <xf numFmtId="0" fontId="11" fillId="0" borderId="0" xfId="0" applyFont="1" applyAlignment="1" applyProtection="1">
      <alignment horizontal="left" vertical="top"/>
      <protection hidden="1"/>
    </xf>
    <xf numFmtId="0" fontId="5" fillId="0" borderId="0" xfId="0" applyFont="1" applyAlignment="1" applyProtection="1">
      <alignment horizontal="left" vertical="top"/>
      <protection hidden="1"/>
    </xf>
    <xf numFmtId="0" fontId="42" fillId="0" borderId="0" xfId="0" applyFont="1" applyAlignment="1" applyProtection="1">
      <alignment vertical="top" shrinkToFit="1"/>
      <protection hidden="1"/>
    </xf>
    <xf numFmtId="0" fontId="43" fillId="0" borderId="0" xfId="0" applyFont="1" applyAlignment="1" applyProtection="1">
      <alignment vertical="center" shrinkToFit="1"/>
      <protection hidden="1"/>
    </xf>
    <xf numFmtId="0" fontId="11" fillId="0" borderId="0" xfId="0" applyFont="1" applyAlignment="1" applyProtection="1">
      <alignment horizontal="left"/>
      <protection hidden="1"/>
    </xf>
    <xf numFmtId="0" fontId="26" fillId="0" borderId="0" xfId="0" applyFont="1" applyAlignment="1" applyProtection="1">
      <alignment vertical="center" shrinkToFit="1"/>
      <protection hidden="1"/>
    </xf>
    <xf numFmtId="0" fontId="44" fillId="0" borderId="0" xfId="0" applyFont="1" applyAlignment="1" applyProtection="1">
      <alignment vertical="top"/>
      <protection hidden="1"/>
    </xf>
    <xf numFmtId="0" fontId="11" fillId="0" borderId="7" xfId="0" applyFont="1" applyBorder="1" applyAlignment="1" applyProtection="1">
      <alignment horizontal="right" vertical="center" wrapText="1" shrinkToFit="1"/>
      <protection hidden="1"/>
    </xf>
    <xf numFmtId="0" fontId="11" fillId="0" borderId="0" xfId="0" applyFont="1" applyAlignment="1" applyProtection="1">
      <alignment vertical="center" wrapText="1" shrinkToFit="1"/>
      <protection hidden="1"/>
    </xf>
    <xf numFmtId="0" fontId="11" fillId="0" borderId="16" xfId="0" applyFont="1" applyBorder="1" applyAlignment="1" applyProtection="1">
      <alignment vertical="center" wrapText="1" shrinkToFit="1"/>
      <protection hidden="1"/>
    </xf>
    <xf numFmtId="0" fontId="41" fillId="8" borderId="37" xfId="0" applyFont="1" applyFill="1" applyBorder="1" applyAlignment="1" applyProtection="1">
      <alignment vertical="distributed" textRotation="255"/>
      <protection hidden="1"/>
    </xf>
    <xf numFmtId="0" fontId="44" fillId="0" borderId="0" xfId="0" applyFont="1" applyAlignment="1" applyProtection="1">
      <protection hidden="1"/>
    </xf>
    <xf numFmtId="0" fontId="44" fillId="0" borderId="36" xfId="0" applyFont="1" applyBorder="1" applyAlignment="1" applyProtection="1">
      <alignment vertical="top"/>
      <protection hidden="1"/>
    </xf>
    <xf numFmtId="0" fontId="44" fillId="0" borderId="5" xfId="0" applyFont="1" applyBorder="1" applyAlignment="1" applyProtection="1">
      <alignment vertical="top"/>
      <protection hidden="1"/>
    </xf>
    <xf numFmtId="0" fontId="44" fillId="0" borderId="4" xfId="0" applyFont="1" applyBorder="1" applyAlignment="1" applyProtection="1">
      <alignment vertical="top"/>
      <protection hidden="1"/>
    </xf>
    <xf numFmtId="0" fontId="44" fillId="0" borderId="6" xfId="0" applyFont="1" applyBorder="1" applyAlignment="1" applyProtection="1">
      <alignment vertical="top"/>
      <protection hidden="1"/>
    </xf>
    <xf numFmtId="0" fontId="44" fillId="0" borderId="59" xfId="0" applyFont="1" applyBorder="1" applyAlignment="1" applyProtection="1">
      <alignment vertical="top"/>
      <protection hidden="1"/>
    </xf>
    <xf numFmtId="0" fontId="44" fillId="0" borderId="4" xfId="0" applyFont="1" applyBorder="1" applyAlignment="1" applyProtection="1">
      <alignment horizontal="left" vertical="top"/>
      <protection hidden="1"/>
    </xf>
    <xf numFmtId="0" fontId="44" fillId="0" borderId="62" xfId="0" applyFont="1" applyBorder="1" applyAlignment="1" applyProtection="1">
      <alignment horizontal="center" vertical="center" wrapText="1"/>
      <protection hidden="1"/>
    </xf>
    <xf numFmtId="0" fontId="11" fillId="0" borderId="62" xfId="0" applyFont="1" applyBorder="1" applyAlignment="1" applyProtection="1">
      <alignment horizontal="center" vertical="center" wrapText="1"/>
      <protection hidden="1"/>
    </xf>
    <xf numFmtId="0" fontId="11" fillId="0" borderId="23" xfId="0" applyFont="1" applyBorder="1" applyAlignment="1" applyProtection="1">
      <alignment horizontal="center" vertical="center" wrapText="1"/>
      <protection hidden="1"/>
    </xf>
    <xf numFmtId="0" fontId="11" fillId="0" borderId="43" xfId="0" applyFont="1" applyBorder="1" applyAlignment="1" applyProtection="1">
      <alignment horizontal="center" vertical="center" wrapText="1"/>
      <protection hidden="1"/>
    </xf>
    <xf numFmtId="0" fontId="11" fillId="0" borderId="17" xfId="0" applyFont="1" applyBorder="1" applyAlignment="1" applyProtection="1">
      <alignment horizontal="center" vertical="center" wrapText="1"/>
      <protection hidden="1"/>
    </xf>
    <xf numFmtId="0" fontId="11" fillId="0" borderId="35" xfId="0" applyFont="1" applyBorder="1" applyAlignment="1" applyProtection="1">
      <alignment horizontal="center" vertical="center" wrapText="1"/>
      <protection hidden="1"/>
    </xf>
    <xf numFmtId="0" fontId="11" fillId="0" borderId="52" xfId="0" applyFont="1" applyBorder="1" applyAlignment="1" applyProtection="1">
      <alignment horizontal="center" vertical="center" wrapText="1"/>
      <protection hidden="1"/>
    </xf>
    <xf numFmtId="0" fontId="11" fillId="0" borderId="53" xfId="0" applyFont="1" applyBorder="1" applyAlignment="1" applyProtection="1">
      <alignment horizontal="center" vertical="center" wrapText="1"/>
      <protection hidden="1"/>
    </xf>
    <xf numFmtId="0" fontId="21" fillId="9" borderId="1" xfId="0" applyFont="1" applyFill="1" applyBorder="1" applyAlignment="1" applyProtection="1">
      <alignment horizontal="center" vertical="center" shrinkToFit="1"/>
      <protection hidden="1"/>
    </xf>
    <xf numFmtId="0" fontId="11" fillId="2" borderId="2" xfId="0" applyFont="1" applyFill="1" applyBorder="1" applyProtection="1">
      <alignment vertical="center"/>
      <protection locked="0" hidden="1"/>
    </xf>
    <xf numFmtId="0" fontId="11" fillId="2" borderId="0" xfId="0" applyFont="1" applyFill="1" applyProtection="1">
      <alignment vertical="center"/>
      <protection locked="0" hidden="1"/>
    </xf>
    <xf numFmtId="0" fontId="11" fillId="2" borderId="5" xfId="0" applyFont="1" applyFill="1" applyBorder="1" applyProtection="1">
      <alignment vertical="center"/>
      <protection locked="0" hidden="1"/>
    </xf>
    <xf numFmtId="0" fontId="11" fillId="2" borderId="28" xfId="0" applyFont="1" applyFill="1" applyBorder="1" applyProtection="1">
      <alignment vertical="center"/>
      <protection locked="0" hidden="1"/>
    </xf>
    <xf numFmtId="0" fontId="11" fillId="2" borderId="56" xfId="0" applyFont="1" applyFill="1" applyBorder="1" applyProtection="1">
      <alignment vertical="center"/>
      <protection locked="0" hidden="1"/>
    </xf>
    <xf numFmtId="0" fontId="60" fillId="0" borderId="0" xfId="0" applyFont="1">
      <alignment vertical="center"/>
    </xf>
    <xf numFmtId="0" fontId="0" fillId="0" borderId="50" xfId="0" applyBorder="1">
      <alignment vertical="center"/>
    </xf>
    <xf numFmtId="0" fontId="0" fillId="0" borderId="66" xfId="0" applyBorder="1" applyAlignment="1">
      <alignment horizontal="left" vertical="center" indent="1"/>
    </xf>
    <xf numFmtId="0" fontId="0" fillId="0" borderId="51" xfId="0" applyBorder="1" applyAlignment="1">
      <alignment horizontal="left" vertical="center" indent="1"/>
    </xf>
    <xf numFmtId="0" fontId="0" fillId="0" borderId="50" xfId="0" applyBorder="1" applyAlignment="1">
      <alignment horizontal="left" vertical="center" indent="1"/>
    </xf>
    <xf numFmtId="0" fontId="33" fillId="0" borderId="36" xfId="0" applyFont="1" applyBorder="1" applyAlignment="1">
      <alignment horizontal="left" vertical="center" indent="1"/>
    </xf>
    <xf numFmtId="0" fontId="33" fillId="3" borderId="36" xfId="0" applyFont="1" applyFill="1" applyBorder="1">
      <alignment vertical="center"/>
    </xf>
    <xf numFmtId="0" fontId="0" fillId="3" borderId="46" xfId="0" applyFill="1" applyBorder="1">
      <alignment vertical="center"/>
    </xf>
    <xf numFmtId="0" fontId="0" fillId="3" borderId="6" xfId="0" applyFill="1" applyBorder="1">
      <alignment vertical="center"/>
    </xf>
    <xf numFmtId="0" fontId="0" fillId="3" borderId="50" xfId="0" applyFill="1" applyBorder="1">
      <alignment vertical="center"/>
    </xf>
    <xf numFmtId="0" fontId="0" fillId="3" borderId="56" xfId="0" applyFill="1" applyBorder="1" applyAlignment="1">
      <alignment horizontal="left" vertical="center" indent="1"/>
    </xf>
    <xf numFmtId="0" fontId="0" fillId="3" borderId="8" xfId="0" applyFill="1" applyBorder="1">
      <alignment vertical="center"/>
    </xf>
    <xf numFmtId="0" fontId="0" fillId="3" borderId="66" xfId="0" applyFill="1" applyBorder="1" applyAlignment="1">
      <alignment horizontal="left" vertical="center" indent="1"/>
    </xf>
    <xf numFmtId="0" fontId="0" fillId="3" borderId="56" xfId="0" applyFill="1" applyBorder="1">
      <alignment vertical="center"/>
    </xf>
    <xf numFmtId="0" fontId="0" fillId="3" borderId="66" xfId="0" applyFill="1" applyBorder="1">
      <alignment vertical="center"/>
    </xf>
    <xf numFmtId="0" fontId="0" fillId="3" borderId="46" xfId="0" applyFill="1" applyBorder="1" applyAlignment="1">
      <alignment horizontal="left" vertical="center" indent="1"/>
    </xf>
    <xf numFmtId="0" fontId="0" fillId="3" borderId="50" xfId="0" applyFill="1" applyBorder="1" applyAlignment="1">
      <alignment horizontal="left" vertical="center" indent="1"/>
    </xf>
    <xf numFmtId="0" fontId="0" fillId="3" borderId="47" xfId="0" applyFill="1" applyBorder="1" applyAlignment="1">
      <alignment horizontal="left" vertical="center" indent="1"/>
    </xf>
    <xf numFmtId="0" fontId="0" fillId="3" borderId="25" xfId="0" applyFill="1" applyBorder="1">
      <alignment vertical="center"/>
    </xf>
    <xf numFmtId="0" fontId="0" fillId="3" borderId="51" xfId="0" applyFill="1" applyBorder="1" applyAlignment="1">
      <alignment horizontal="left" vertical="center" indent="1"/>
    </xf>
    <xf numFmtId="0" fontId="33" fillId="3" borderId="37" xfId="0" applyFont="1" applyFill="1" applyBorder="1" applyAlignment="1">
      <alignment horizontal="left" vertical="center" indent="1"/>
    </xf>
    <xf numFmtId="0" fontId="0" fillId="3" borderId="58" xfId="0" applyFill="1" applyBorder="1" applyAlignment="1">
      <alignment horizontal="left" vertical="center" indent="1"/>
    </xf>
    <xf numFmtId="0" fontId="0" fillId="3" borderId="60" xfId="0" applyFill="1" applyBorder="1">
      <alignment vertical="center"/>
    </xf>
    <xf numFmtId="0" fontId="0" fillId="3" borderId="61" xfId="0" applyFill="1" applyBorder="1" applyAlignment="1">
      <alignment horizontal="left" vertical="center" indent="1"/>
    </xf>
    <xf numFmtId="0" fontId="33" fillId="3" borderId="15" xfId="0" applyFont="1" applyFill="1" applyBorder="1" applyAlignment="1">
      <alignment horizontal="left" vertical="center" indent="1"/>
    </xf>
    <xf numFmtId="0" fontId="59" fillId="3" borderId="15" xfId="0" applyFont="1" applyFill="1" applyBorder="1" applyAlignment="1">
      <alignment horizontal="left" vertical="center" indent="1"/>
    </xf>
    <xf numFmtId="0" fontId="59" fillId="0" borderId="15" xfId="0" applyFont="1" applyBorder="1" applyAlignment="1">
      <alignment horizontal="left" vertical="center" indent="1"/>
    </xf>
    <xf numFmtId="0" fontId="33" fillId="0" borderId="15" xfId="0" applyFont="1" applyBorder="1" applyAlignment="1">
      <alignment horizontal="left" vertical="center" indent="1"/>
    </xf>
    <xf numFmtId="0" fontId="59" fillId="0" borderId="49" xfId="0" applyFont="1" applyBorder="1" applyAlignment="1">
      <alignment horizontal="left" vertical="center" indent="1"/>
    </xf>
    <xf numFmtId="0" fontId="59" fillId="3" borderId="36" xfId="0" applyFont="1" applyFill="1" applyBorder="1" applyAlignment="1">
      <alignment horizontal="left" vertical="center" indent="1"/>
    </xf>
    <xf numFmtId="0" fontId="59" fillId="3" borderId="49" xfId="0" applyFont="1" applyFill="1" applyBorder="1" applyAlignment="1">
      <alignment horizontal="left" vertical="center" indent="1"/>
    </xf>
    <xf numFmtId="0" fontId="59" fillId="0" borderId="15" xfId="0" applyFont="1" applyBorder="1" applyAlignment="1">
      <alignment horizontal="left" vertical="center" wrapText="1" indent="1"/>
    </xf>
    <xf numFmtId="0" fontId="59" fillId="3" borderId="15" xfId="0" applyFont="1" applyFill="1" applyBorder="1" applyAlignment="1">
      <alignment horizontal="left" vertical="center" wrapText="1" indent="1"/>
    </xf>
    <xf numFmtId="0" fontId="59" fillId="0" borderId="36" xfId="0" applyFont="1" applyBorder="1" applyAlignment="1">
      <alignment horizontal="left" vertical="center" indent="1"/>
    </xf>
    <xf numFmtId="0" fontId="33" fillId="0" borderId="49" xfId="0" applyFont="1" applyBorder="1" applyAlignment="1">
      <alignment horizontal="left" vertical="center" indent="2"/>
    </xf>
    <xf numFmtId="0" fontId="33" fillId="3" borderId="36" xfId="0" applyFont="1" applyFill="1" applyBorder="1" applyAlignment="1">
      <alignment horizontal="left" vertical="center" indent="2"/>
    </xf>
    <xf numFmtId="0" fontId="61" fillId="0" borderId="0" xfId="0" applyFont="1" applyProtection="1">
      <alignment vertical="center"/>
      <protection hidden="1"/>
    </xf>
    <xf numFmtId="0" fontId="62" fillId="0" borderId="0" xfId="0" applyFont="1" applyProtection="1">
      <alignment vertical="center"/>
      <protection hidden="1"/>
    </xf>
    <xf numFmtId="0" fontId="63" fillId="0" borderId="0" xfId="0" applyFont="1" applyProtection="1">
      <alignment vertical="center"/>
      <protection hidden="1"/>
    </xf>
    <xf numFmtId="0" fontId="65" fillId="0" borderId="0" xfId="0" applyFont="1" applyProtection="1">
      <alignment vertical="center"/>
      <protection hidden="1"/>
    </xf>
    <xf numFmtId="0" fontId="66" fillId="0" borderId="0" xfId="0" applyFont="1">
      <alignment vertical="center"/>
    </xf>
    <xf numFmtId="0" fontId="67" fillId="0" borderId="0" xfId="0" applyFont="1">
      <alignment vertical="center"/>
    </xf>
    <xf numFmtId="0" fontId="21" fillId="0" borderId="24" xfId="0" applyFont="1" applyBorder="1" applyAlignment="1" applyProtection="1">
      <alignment horizontal="center" vertical="center" wrapText="1"/>
      <protection locked="0"/>
    </xf>
    <xf numFmtId="0" fontId="21" fillId="0" borderId="24" xfId="0" applyFont="1" applyBorder="1" applyAlignment="1" applyProtection="1">
      <alignment horizontal="center" vertical="center"/>
      <protection locked="0"/>
    </xf>
    <xf numFmtId="0" fontId="21" fillId="0" borderId="1" xfId="0" applyFont="1" applyBorder="1" applyAlignment="1" applyProtection="1">
      <alignment horizontal="center" vertical="center" shrinkToFit="1"/>
      <protection locked="0"/>
    </xf>
    <xf numFmtId="0" fontId="11" fillId="2" borderId="24" xfId="0" applyFont="1" applyFill="1" applyBorder="1" applyProtection="1">
      <alignment vertical="center"/>
      <protection locked="0" hidden="1"/>
    </xf>
    <xf numFmtId="0" fontId="70" fillId="0" borderId="0" xfId="0" applyFont="1" applyAlignment="1" applyProtection="1">
      <alignment horizontal="left" vertical="center" indent="1"/>
      <protection hidden="1"/>
    </xf>
    <xf numFmtId="0" fontId="26" fillId="0" borderId="0" xfId="0" applyFont="1" applyProtection="1">
      <alignment vertical="center"/>
      <protection hidden="1"/>
    </xf>
    <xf numFmtId="0" fontId="73" fillId="0" borderId="0" xfId="1" applyFont="1" applyBorder="1" applyAlignment="1" applyProtection="1">
      <alignment horizontal="center" vertical="center"/>
      <protection hidden="1"/>
    </xf>
    <xf numFmtId="0" fontId="21" fillId="9" borderId="47" xfId="0" applyFont="1" applyFill="1" applyBorder="1" applyAlignment="1" applyProtection="1">
      <alignment horizontal="center" vertical="center" wrapText="1"/>
      <protection hidden="1"/>
    </xf>
    <xf numFmtId="0" fontId="21" fillId="9" borderId="47" xfId="0" applyFont="1" applyFill="1" applyBorder="1" applyAlignment="1" applyProtection="1">
      <alignment horizontal="center" vertical="center"/>
      <protection hidden="1"/>
    </xf>
    <xf numFmtId="0" fontId="71" fillId="0" borderId="0" xfId="1" applyFont="1" applyBorder="1" applyAlignment="1" applyProtection="1">
      <alignment horizontal="center" vertical="center"/>
    </xf>
    <xf numFmtId="0" fontId="10" fillId="0" borderId="0" xfId="0" applyFont="1" applyAlignment="1" applyProtection="1">
      <alignment horizontal="left" vertical="center"/>
      <protection hidden="1"/>
    </xf>
    <xf numFmtId="0" fontId="0" fillId="0" borderId="0" xfId="0" applyProtection="1">
      <alignment vertical="center"/>
      <protection locked="0"/>
    </xf>
    <xf numFmtId="0" fontId="0" fillId="10" borderId="24" xfId="0" applyFill="1" applyBorder="1" applyProtection="1">
      <alignment vertical="center"/>
      <protection locked="0"/>
    </xf>
    <xf numFmtId="0" fontId="0" fillId="0" borderId="24" xfId="0" applyBorder="1" applyProtection="1">
      <alignment vertical="center"/>
      <protection locked="0"/>
    </xf>
    <xf numFmtId="0" fontId="26" fillId="12" borderId="24" xfId="0" applyFont="1" applyFill="1" applyBorder="1" applyProtection="1">
      <alignment vertical="center"/>
      <protection locked="0"/>
    </xf>
    <xf numFmtId="0" fontId="52" fillId="12" borderId="24" xfId="0" applyFont="1" applyFill="1" applyBorder="1" applyProtection="1">
      <alignment vertical="center"/>
      <protection locked="0"/>
    </xf>
    <xf numFmtId="0" fontId="0" fillId="12" borderId="24" xfId="0" applyFill="1" applyBorder="1" applyProtection="1">
      <alignment vertical="center"/>
      <protection locked="0"/>
    </xf>
    <xf numFmtId="0" fontId="11" fillId="2" borderId="24" xfId="0" applyFont="1" applyFill="1" applyBorder="1" applyProtection="1">
      <alignment vertical="center"/>
      <protection locked="0"/>
    </xf>
    <xf numFmtId="0" fontId="12" fillId="0" borderId="0" xfId="0" applyFont="1" applyAlignment="1" applyProtection="1">
      <alignment horizontal="right" vertical="center"/>
      <protection hidden="1"/>
    </xf>
    <xf numFmtId="0" fontId="68" fillId="0" borderId="0" xfId="0" applyFont="1" applyAlignment="1" applyProtection="1">
      <alignment horizontal="left" vertical="center"/>
      <protection hidden="1"/>
    </xf>
    <xf numFmtId="0" fontId="12" fillId="0" borderId="0" xfId="0" applyFont="1" applyAlignment="1" applyProtection="1">
      <alignment horizontal="left" vertical="center"/>
      <protection hidden="1"/>
    </xf>
    <xf numFmtId="0" fontId="75" fillId="0" borderId="0" xfId="0" applyFont="1" applyAlignment="1" applyProtection="1">
      <alignment horizontal="left" vertical="center"/>
      <protection hidden="1"/>
    </xf>
    <xf numFmtId="0" fontId="11" fillId="0" borderId="1" xfId="0" applyFont="1" applyBorder="1" applyAlignment="1" applyProtection="1">
      <alignment horizontal="center" vertical="center"/>
      <protection hidden="1"/>
    </xf>
    <xf numFmtId="0" fontId="5" fillId="0" borderId="0" xfId="0" applyFont="1" applyAlignment="1" applyProtection="1">
      <protection locked="0" hidden="1"/>
    </xf>
    <xf numFmtId="0" fontId="18" fillId="0" borderId="0" xfId="0" applyFont="1" applyAlignment="1" applyProtection="1">
      <protection locked="0" hidden="1"/>
    </xf>
    <xf numFmtId="0" fontId="18" fillId="0" borderId="0" xfId="0" applyFont="1" applyAlignment="1" applyProtection="1">
      <alignment vertical="top"/>
      <protection locked="0" hidden="1"/>
    </xf>
    <xf numFmtId="0" fontId="11" fillId="0" borderId="24" xfId="0" applyFont="1" applyBorder="1" applyProtection="1">
      <alignment vertical="center"/>
      <protection hidden="1"/>
    </xf>
    <xf numFmtId="0" fontId="11" fillId="0" borderId="56" xfId="0" applyFont="1" applyBorder="1" applyProtection="1">
      <alignment vertical="center"/>
      <protection hidden="1"/>
    </xf>
    <xf numFmtId="0" fontId="11" fillId="0" borderId="3" xfId="0" applyFont="1" applyBorder="1" applyProtection="1">
      <alignment vertical="center"/>
      <protection hidden="1"/>
    </xf>
    <xf numFmtId="0" fontId="11" fillId="0" borderId="8" xfId="0" applyFont="1" applyBorder="1" applyProtection="1">
      <alignment vertical="center"/>
      <protection hidden="1"/>
    </xf>
    <xf numFmtId="0" fontId="77" fillId="2" borderId="0" xfId="0" applyFont="1" applyFill="1" applyProtection="1">
      <alignment vertical="center"/>
      <protection hidden="1"/>
    </xf>
    <xf numFmtId="0" fontId="77" fillId="2" borderId="2" xfId="0" applyFont="1" applyFill="1" applyBorder="1" applyProtection="1">
      <alignment vertical="center"/>
      <protection hidden="1"/>
    </xf>
    <xf numFmtId="0" fontId="77" fillId="2" borderId="2" xfId="0" applyFont="1" applyFill="1" applyBorder="1" applyProtection="1">
      <alignment vertical="center"/>
      <protection locked="0" hidden="1"/>
    </xf>
    <xf numFmtId="0" fontId="77" fillId="2" borderId="3" xfId="0" applyFont="1" applyFill="1" applyBorder="1" applyProtection="1">
      <alignment vertical="center"/>
      <protection hidden="1"/>
    </xf>
    <xf numFmtId="0" fontId="77" fillId="2" borderId="0" xfId="0" applyFont="1" applyFill="1" applyProtection="1">
      <alignment vertical="center"/>
      <protection locked="0" hidden="1"/>
    </xf>
    <xf numFmtId="0" fontId="77" fillId="2" borderId="7" xfId="0" applyFont="1" applyFill="1" applyBorder="1" applyProtection="1">
      <alignment vertical="center"/>
      <protection hidden="1"/>
    </xf>
    <xf numFmtId="0" fontId="77" fillId="2" borderId="56" xfId="0" applyFont="1" applyFill="1" applyBorder="1" applyProtection="1">
      <alignment vertical="center"/>
      <protection hidden="1"/>
    </xf>
    <xf numFmtId="0" fontId="77" fillId="2" borderId="15" xfId="0" applyFont="1" applyFill="1" applyBorder="1" applyProtection="1">
      <alignment vertical="center"/>
      <protection hidden="1"/>
    </xf>
    <xf numFmtId="0" fontId="77" fillId="2" borderId="46" xfId="0" applyFont="1" applyFill="1" applyBorder="1" applyProtection="1">
      <alignment vertical="center"/>
      <protection hidden="1"/>
    </xf>
    <xf numFmtId="0" fontId="77" fillId="2" borderId="35" xfId="0" applyFont="1" applyFill="1" applyBorder="1" applyProtection="1">
      <alignment vertical="center"/>
      <protection hidden="1"/>
    </xf>
    <xf numFmtId="0" fontId="77" fillId="2" borderId="24" xfId="0" applyFont="1" applyFill="1" applyBorder="1" applyProtection="1">
      <alignment vertical="center"/>
      <protection hidden="1"/>
    </xf>
    <xf numFmtId="0" fontId="11" fillId="0" borderId="1" xfId="0" applyFont="1" applyBorder="1" applyProtection="1">
      <alignment vertical="center"/>
      <protection locked="0" hidden="1"/>
    </xf>
    <xf numFmtId="0" fontId="11" fillId="0" borderId="46" xfId="0" applyFont="1" applyBorder="1" applyProtection="1">
      <alignment vertical="center"/>
      <protection locked="0" hidden="1"/>
    </xf>
    <xf numFmtId="0" fontId="23" fillId="0" borderId="4" xfId="0" applyFont="1" applyBorder="1" applyProtection="1">
      <alignment vertical="center"/>
      <protection locked="0" hidden="1"/>
    </xf>
    <xf numFmtId="0" fontId="23" fillId="0" borderId="46" xfId="0" applyFont="1" applyBorder="1" applyAlignment="1" applyProtection="1">
      <alignment vertical="center" wrapText="1"/>
      <protection locked="0" hidden="1"/>
    </xf>
    <xf numFmtId="0" fontId="23" fillId="0" borderId="6" xfId="0" applyFont="1" applyBorder="1" applyAlignment="1" applyProtection="1">
      <alignment vertical="center" wrapText="1"/>
      <protection locked="0" hidden="1"/>
    </xf>
    <xf numFmtId="0" fontId="11" fillId="0" borderId="56" xfId="0" applyFont="1" applyBorder="1" applyProtection="1">
      <alignment vertical="center"/>
      <protection locked="0" hidden="1"/>
    </xf>
    <xf numFmtId="0" fontId="23" fillId="0" borderId="27" xfId="0" applyFont="1" applyBorder="1" applyAlignment="1" applyProtection="1">
      <alignment horizontal="center" vertical="center"/>
      <protection locked="0" hidden="1"/>
    </xf>
    <xf numFmtId="0" fontId="23" fillId="0" borderId="47" xfId="0" applyFont="1" applyBorder="1" applyAlignment="1" applyProtection="1">
      <alignment horizontal="center" vertical="center"/>
      <protection locked="0" hidden="1"/>
    </xf>
    <xf numFmtId="0" fontId="23" fillId="0" borderId="25" xfId="0" applyFont="1" applyBorder="1" applyAlignment="1" applyProtection="1">
      <alignment horizontal="center" vertical="center"/>
      <protection locked="0" hidden="1"/>
    </xf>
    <xf numFmtId="0" fontId="11" fillId="0" borderId="47" xfId="0" applyFont="1" applyBorder="1" applyProtection="1">
      <alignment vertical="center"/>
      <protection locked="0" hidden="1"/>
    </xf>
    <xf numFmtId="0" fontId="11" fillId="0" borderId="24" xfId="0" applyFont="1" applyBorder="1" applyProtection="1">
      <alignment vertical="center"/>
      <protection locked="0" hidden="1"/>
    </xf>
    <xf numFmtId="0" fontId="5" fillId="0" borderId="24" xfId="0" applyFont="1" applyBorder="1" applyProtection="1">
      <alignment vertical="center"/>
      <protection locked="0" hidden="1"/>
    </xf>
    <xf numFmtId="0" fontId="11" fillId="0" borderId="46" xfId="0" applyFont="1" applyBorder="1" applyAlignment="1" applyProtection="1">
      <alignment horizontal="center" vertical="center"/>
      <protection locked="0" hidden="1"/>
    </xf>
    <xf numFmtId="0" fontId="76" fillId="13" borderId="0" xfId="0" applyFont="1" applyFill="1" applyAlignment="1" applyProtection="1">
      <alignment horizontal="center" vertical="center"/>
      <protection locked="0" hidden="1"/>
    </xf>
    <xf numFmtId="0" fontId="76" fillId="13" borderId="28" xfId="0" applyFont="1" applyFill="1" applyBorder="1" applyAlignment="1" applyProtection="1">
      <alignment horizontal="center" vertical="center"/>
      <protection locked="0" hidden="1"/>
    </xf>
    <xf numFmtId="0" fontId="23" fillId="0" borderId="46" xfId="0" applyFont="1" applyBorder="1" applyAlignment="1" applyProtection="1">
      <alignment horizontal="left" vertical="center" wrapText="1"/>
      <protection locked="0" hidden="1"/>
    </xf>
    <xf numFmtId="0" fontId="23" fillId="0" borderId="47" xfId="0" applyFont="1" applyBorder="1" applyAlignment="1" applyProtection="1">
      <alignment horizontal="left" vertical="center"/>
      <protection locked="0" hidden="1"/>
    </xf>
    <xf numFmtId="0" fontId="11" fillId="0" borderId="0" xfId="0" applyFont="1" applyAlignment="1" applyProtection="1">
      <alignment horizontal="center" vertical="center" wrapText="1"/>
      <protection hidden="1"/>
    </xf>
    <xf numFmtId="0" fontId="11" fillId="0" borderId="0" xfId="0" applyFont="1" applyAlignment="1" applyProtection="1">
      <alignment horizontal="center" vertical="center"/>
      <protection hidden="1"/>
    </xf>
    <xf numFmtId="0" fontId="23" fillId="0" borderId="0" xfId="0" applyFont="1" applyAlignment="1" applyProtection="1">
      <alignment horizontal="center" vertical="center" wrapText="1"/>
      <protection hidden="1"/>
    </xf>
    <xf numFmtId="20" fontId="21" fillId="0" borderId="24" xfId="0" applyNumberFormat="1" applyFont="1" applyBorder="1" applyAlignment="1" applyProtection="1">
      <alignment horizontal="center" vertical="center" wrapText="1"/>
      <protection locked="0"/>
    </xf>
    <xf numFmtId="20" fontId="21" fillId="0" borderId="1" xfId="0" applyNumberFormat="1" applyFont="1" applyBorder="1" applyAlignment="1" applyProtection="1">
      <alignment horizontal="center" vertical="center" wrapText="1"/>
      <protection locked="0"/>
    </xf>
    <xf numFmtId="0" fontId="21" fillId="0" borderId="43" xfId="0" applyFont="1" applyBorder="1" applyAlignment="1" applyProtection="1">
      <alignment horizontal="center" vertical="center" wrapText="1"/>
      <protection locked="0"/>
    </xf>
    <xf numFmtId="0" fontId="21" fillId="0" borderId="45" xfId="0" applyFont="1" applyBorder="1" applyAlignment="1" applyProtection="1">
      <alignment horizontal="center" vertical="center" wrapText="1"/>
      <protection locked="0"/>
    </xf>
    <xf numFmtId="20" fontId="26" fillId="0" borderId="24" xfId="0" applyNumberFormat="1" applyFont="1" applyBorder="1" applyAlignment="1" applyProtection="1">
      <alignment horizontal="center" vertical="center" wrapText="1"/>
      <protection hidden="1"/>
    </xf>
    <xf numFmtId="20" fontId="65" fillId="9" borderId="24" xfId="0" applyNumberFormat="1" applyFont="1" applyFill="1" applyBorder="1" applyAlignment="1" applyProtection="1">
      <alignment horizontal="center" vertical="center" wrapText="1"/>
      <protection hidden="1"/>
    </xf>
    <xf numFmtId="0" fontId="26" fillId="0" borderId="24" xfId="0" applyFont="1" applyBorder="1" applyAlignment="1" applyProtection="1">
      <alignment horizontal="center" vertical="center" wrapText="1"/>
      <protection hidden="1"/>
    </xf>
    <xf numFmtId="0" fontId="26" fillId="0" borderId="1" xfId="0" applyFont="1" applyBorder="1" applyAlignment="1" applyProtection="1">
      <alignment horizontal="center" vertical="center" wrapText="1"/>
      <protection hidden="1"/>
    </xf>
    <xf numFmtId="20" fontId="65" fillId="9" borderId="1" xfId="0" applyNumberFormat="1" applyFont="1" applyFill="1" applyBorder="1" applyAlignment="1" applyProtection="1">
      <alignment horizontal="center" vertical="center" wrapText="1"/>
      <protection hidden="1"/>
    </xf>
    <xf numFmtId="0" fontId="21" fillId="0" borderId="23" xfId="0" applyFont="1" applyBorder="1" applyAlignment="1" applyProtection="1">
      <alignment horizontal="center" vertical="center" wrapText="1"/>
      <protection locked="0"/>
    </xf>
    <xf numFmtId="0" fontId="21" fillId="0" borderId="26" xfId="0" applyFont="1" applyBorder="1" applyAlignment="1" applyProtection="1">
      <alignment horizontal="center" vertical="center" wrapText="1"/>
      <protection locked="0"/>
    </xf>
    <xf numFmtId="49" fontId="21" fillId="0" borderId="1" xfId="0" applyNumberFormat="1" applyFont="1" applyBorder="1" applyAlignment="1" applyProtection="1">
      <alignment horizontal="center" vertical="center" wrapText="1" shrinkToFit="1"/>
      <protection locked="0"/>
    </xf>
    <xf numFmtId="49" fontId="21" fillId="0" borderId="2" xfId="0" applyNumberFormat="1" applyFont="1" applyBorder="1" applyAlignment="1" applyProtection="1">
      <alignment horizontal="center" vertical="center" wrapText="1" shrinkToFit="1"/>
      <protection locked="0"/>
    </xf>
    <xf numFmtId="0" fontId="26" fillId="0" borderId="17" xfId="0" applyFont="1" applyBorder="1" applyAlignment="1" applyProtection="1">
      <alignment horizontal="center" vertical="center" wrapText="1"/>
      <protection hidden="1"/>
    </xf>
    <xf numFmtId="0" fontId="26" fillId="0" borderId="41" xfId="0" applyFont="1" applyBorder="1" applyAlignment="1" applyProtection="1">
      <alignment horizontal="center" vertical="center" wrapText="1"/>
      <protection hidden="1"/>
    </xf>
    <xf numFmtId="0" fontId="26" fillId="0" borderId="23" xfId="0" applyFont="1" applyBorder="1" applyAlignment="1" applyProtection="1">
      <alignment horizontal="center" vertical="center" wrapText="1"/>
      <protection hidden="1"/>
    </xf>
    <xf numFmtId="0" fontId="26" fillId="0" borderId="26" xfId="0" applyFont="1" applyBorder="1" applyAlignment="1" applyProtection="1">
      <alignment horizontal="center" vertical="center" wrapText="1"/>
      <protection hidden="1"/>
    </xf>
    <xf numFmtId="0" fontId="21" fillId="9" borderId="23" xfId="0" applyFont="1" applyFill="1" applyBorder="1" applyAlignment="1" applyProtection="1">
      <alignment horizontal="center" vertical="center" wrapText="1"/>
      <protection hidden="1"/>
    </xf>
    <xf numFmtId="0" fontId="21" fillId="9" borderId="26" xfId="0" applyFont="1" applyFill="1" applyBorder="1" applyAlignment="1" applyProtection="1">
      <alignment horizontal="center" vertical="center" wrapText="1"/>
      <protection hidden="1"/>
    </xf>
    <xf numFmtId="0" fontId="18" fillId="0" borderId="1" xfId="0" applyFont="1" applyBorder="1" applyAlignment="1" applyProtection="1">
      <alignment horizontal="center" vertical="center" wrapText="1" shrinkToFit="1"/>
      <protection locked="0" hidden="1"/>
    </xf>
    <xf numFmtId="0" fontId="18" fillId="0" borderId="3" xfId="0" applyFont="1" applyBorder="1" applyAlignment="1" applyProtection="1">
      <alignment horizontal="center" vertical="center" wrapText="1" shrinkToFit="1"/>
      <protection locked="0" hidden="1"/>
    </xf>
    <xf numFmtId="0" fontId="21" fillId="9" borderId="1" xfId="0" applyFont="1" applyFill="1" applyBorder="1" applyAlignment="1" applyProtection="1">
      <alignment horizontal="center" vertical="center"/>
      <protection hidden="1"/>
    </xf>
    <xf numFmtId="0" fontId="21" fillId="9" borderId="2" xfId="0" applyFont="1" applyFill="1" applyBorder="1" applyAlignment="1" applyProtection="1">
      <alignment horizontal="center" vertical="center"/>
      <protection hidden="1"/>
    </xf>
    <xf numFmtId="0" fontId="21" fillId="0" borderId="24" xfId="0" applyFont="1" applyBorder="1" applyAlignment="1" applyProtection="1">
      <alignment horizontal="center" vertical="center" shrinkToFit="1"/>
      <protection locked="0" hidden="1"/>
    </xf>
    <xf numFmtId="0" fontId="21" fillId="9" borderId="1" xfId="0" applyFont="1" applyFill="1" applyBorder="1" applyAlignment="1" applyProtection="1">
      <alignment horizontal="center" vertical="center" shrinkToFit="1"/>
      <protection hidden="1"/>
    </xf>
    <xf numFmtId="0" fontId="21" fillId="9" borderId="3" xfId="0" applyFont="1" applyFill="1" applyBorder="1" applyAlignment="1" applyProtection="1">
      <alignment horizontal="center" vertical="center" shrinkToFit="1"/>
      <protection hidden="1"/>
    </xf>
    <xf numFmtId="0" fontId="7" fillId="0" borderId="0" xfId="1" quotePrefix="1" applyFont="1" applyAlignment="1" applyProtection="1">
      <alignment horizontal="center" vertical="center"/>
      <protection hidden="1"/>
    </xf>
    <xf numFmtId="0" fontId="40" fillId="0" borderId="23" xfId="0" applyFont="1" applyBorder="1" applyAlignment="1" applyProtection="1">
      <alignment horizontal="center"/>
      <protection hidden="1"/>
    </xf>
    <xf numFmtId="0" fontId="40" fillId="0" borderId="24" xfId="0" applyFont="1" applyBorder="1" applyAlignment="1" applyProtection="1">
      <alignment horizontal="center"/>
      <protection hidden="1"/>
    </xf>
    <xf numFmtId="0" fontId="40" fillId="0" borderId="43" xfId="0" applyFont="1" applyBorder="1" applyAlignment="1" applyProtection="1">
      <alignment horizontal="center"/>
      <protection hidden="1"/>
    </xf>
    <xf numFmtId="0" fontId="40" fillId="0" borderId="44" xfId="0" applyFont="1" applyBorder="1" applyAlignment="1" applyProtection="1">
      <alignment horizontal="center"/>
      <protection hidden="1"/>
    </xf>
    <xf numFmtId="0" fontId="38" fillId="0" borderId="24" xfId="0" applyFont="1" applyBorder="1" applyAlignment="1" applyProtection="1">
      <alignment horizontal="center"/>
      <protection hidden="1"/>
    </xf>
    <xf numFmtId="0" fontId="38" fillId="0" borderId="44" xfId="0" applyFont="1" applyBorder="1" applyAlignment="1" applyProtection="1">
      <alignment horizontal="center"/>
      <protection hidden="1"/>
    </xf>
    <xf numFmtId="0" fontId="17" fillId="0" borderId="12" xfId="0" applyFont="1" applyBorder="1" applyAlignment="1" applyProtection="1">
      <alignment horizontal="center" vertical="center"/>
      <protection hidden="1"/>
    </xf>
    <xf numFmtId="0" fontId="17" fillId="0" borderId="13" xfId="0" applyFont="1" applyBorder="1" applyAlignment="1" applyProtection="1">
      <alignment horizontal="center" vertical="center"/>
      <protection hidden="1"/>
    </xf>
    <xf numFmtId="0" fontId="17" fillId="0" borderId="14" xfId="0" applyFont="1" applyBorder="1" applyAlignment="1" applyProtection="1">
      <alignment horizontal="center" vertical="center"/>
      <protection hidden="1"/>
    </xf>
    <xf numFmtId="0" fontId="11" fillId="0" borderId="49" xfId="0" applyFont="1" applyBorder="1" applyAlignment="1" applyProtection="1">
      <alignment horizontal="left" vertical="center"/>
      <protection hidden="1"/>
    </xf>
    <xf numFmtId="0" fontId="11" fillId="0" borderId="28" xfId="0" applyFont="1" applyBorder="1" applyAlignment="1" applyProtection="1">
      <alignment horizontal="left" vertical="center"/>
      <protection hidden="1"/>
    </xf>
    <xf numFmtId="178" fontId="11" fillId="0" borderId="47" xfId="0" applyNumberFormat="1" applyFont="1" applyBorder="1" applyAlignment="1" applyProtection="1">
      <alignment horizontal="center" vertical="center"/>
      <protection locked="0"/>
    </xf>
    <xf numFmtId="178" fontId="11" fillId="0" borderId="51" xfId="0" applyNumberFormat="1" applyFont="1" applyBorder="1" applyAlignment="1" applyProtection="1">
      <alignment horizontal="center" vertical="center"/>
      <protection locked="0"/>
    </xf>
    <xf numFmtId="0" fontId="11" fillId="0" borderId="0" xfId="0" applyFont="1" applyAlignment="1" applyProtection="1">
      <alignment horizontal="left" vertical="center"/>
      <protection hidden="1"/>
    </xf>
    <xf numFmtId="0" fontId="11" fillId="0" borderId="24" xfId="0" applyFont="1" applyBorder="1" applyAlignment="1" applyProtection="1">
      <alignment horizontal="center" vertical="center"/>
      <protection locked="0"/>
    </xf>
    <xf numFmtId="0" fontId="11" fillId="0" borderId="26" xfId="0" applyFont="1" applyBorder="1" applyAlignment="1" applyProtection="1">
      <alignment horizontal="center" vertical="center"/>
      <protection locked="0"/>
    </xf>
    <xf numFmtId="0" fontId="11" fillId="0" borderId="17" xfId="0" applyFont="1" applyBorder="1" applyAlignment="1" applyProtection="1">
      <alignment horizontal="left" vertical="center"/>
      <protection hidden="1"/>
    </xf>
    <xf numFmtId="0" fontId="11" fillId="0" borderId="18" xfId="0" applyFont="1" applyBorder="1" applyAlignment="1" applyProtection="1">
      <alignment horizontal="left" vertical="center"/>
      <protection hidden="1"/>
    </xf>
    <xf numFmtId="0" fontId="11" fillId="0" borderId="19" xfId="0" applyFont="1" applyBorder="1" applyAlignment="1" applyProtection="1">
      <alignment horizontal="left" vertical="center"/>
      <protection hidden="1"/>
    </xf>
    <xf numFmtId="0" fontId="11" fillId="0" borderId="18" xfId="0" applyFont="1" applyBorder="1" applyAlignment="1" applyProtection="1">
      <alignment horizontal="center" vertical="center"/>
      <protection locked="0"/>
    </xf>
    <xf numFmtId="0" fontId="11" fillId="0" borderId="41" xfId="0" applyFont="1" applyBorder="1" applyAlignment="1" applyProtection="1">
      <alignment horizontal="center" vertical="center"/>
      <protection locked="0"/>
    </xf>
    <xf numFmtId="0" fontId="11" fillId="0" borderId="23" xfId="0" applyFont="1" applyBorder="1" applyAlignment="1" applyProtection="1">
      <alignment horizontal="left" vertical="center"/>
      <protection hidden="1"/>
    </xf>
    <xf numFmtId="0" fontId="11" fillId="0" borderId="24" xfId="0" applyFont="1" applyBorder="1" applyAlignment="1" applyProtection="1">
      <alignment horizontal="left" vertical="center"/>
      <protection hidden="1"/>
    </xf>
    <xf numFmtId="0" fontId="11" fillId="0" borderId="1" xfId="0" applyFont="1" applyBorder="1" applyAlignment="1" applyProtection="1">
      <alignment horizontal="left" vertical="center"/>
      <protection hidden="1"/>
    </xf>
    <xf numFmtId="0" fontId="11" fillId="0" borderId="1" xfId="0"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shrinkToFit="1"/>
      <protection locked="0"/>
    </xf>
    <xf numFmtId="0" fontId="11" fillId="0" borderId="34" xfId="0" applyFont="1" applyBorder="1" applyAlignment="1" applyProtection="1">
      <alignment horizontal="center" vertical="center" shrinkToFit="1"/>
      <protection locked="0"/>
    </xf>
    <xf numFmtId="0" fontId="11" fillId="0" borderId="53" xfId="0" applyFont="1" applyBorder="1" applyAlignment="1" applyProtection="1">
      <alignment horizontal="left" vertical="center"/>
      <protection hidden="1"/>
    </xf>
    <xf numFmtId="0" fontId="11" fillId="0" borderId="46" xfId="0" applyFont="1" applyBorder="1" applyAlignment="1" applyProtection="1">
      <alignment horizontal="left" vertical="center"/>
      <protection hidden="1"/>
    </xf>
    <xf numFmtId="0" fontId="11" fillId="0" borderId="4" xfId="0" applyFont="1" applyBorder="1" applyAlignment="1" applyProtection="1">
      <alignment horizontal="left" vertical="center"/>
      <protection hidden="1"/>
    </xf>
    <xf numFmtId="0" fontId="11" fillId="0" borderId="46" xfId="0" applyFont="1" applyBorder="1" applyAlignment="1" applyProtection="1">
      <alignment horizontal="center" vertical="center"/>
      <protection locked="0"/>
    </xf>
    <xf numFmtId="0" fontId="11" fillId="0" borderId="50" xfId="0" applyFont="1" applyBorder="1" applyAlignment="1" applyProtection="1">
      <alignment horizontal="center" vertical="center"/>
      <protection locked="0"/>
    </xf>
    <xf numFmtId="0" fontId="11" fillId="0" borderId="0" xfId="0" applyFont="1" applyAlignment="1" applyProtection="1">
      <alignment horizontal="center" vertical="center" shrinkToFit="1"/>
      <protection locked="0"/>
    </xf>
    <xf numFmtId="0" fontId="11" fillId="0" borderId="1"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34" xfId="0" applyFont="1" applyBorder="1" applyAlignment="1" applyProtection="1">
      <alignment horizontal="center" vertical="center"/>
      <protection locked="0"/>
    </xf>
    <xf numFmtId="0" fontId="11" fillId="0" borderId="54" xfId="0" applyFont="1" applyBorder="1" applyAlignment="1" applyProtection="1">
      <alignment horizontal="left" vertical="center"/>
      <protection hidden="1"/>
    </xf>
    <xf numFmtId="0" fontId="11" fillId="0" borderId="47" xfId="0" applyFont="1" applyBorder="1" applyAlignment="1" applyProtection="1">
      <alignment horizontal="left" vertical="center"/>
      <protection hidden="1"/>
    </xf>
    <xf numFmtId="0" fontId="11" fillId="0" borderId="27" xfId="0" applyFont="1" applyBorder="1" applyAlignment="1" applyProtection="1">
      <alignment horizontal="left" vertical="center"/>
      <protection hidden="1"/>
    </xf>
    <xf numFmtId="0" fontId="11" fillId="0" borderId="64" xfId="0" applyFont="1" applyBorder="1" applyAlignment="1" applyProtection="1">
      <alignment horizontal="left" vertical="center"/>
      <protection hidden="1"/>
    </xf>
    <xf numFmtId="0" fontId="11" fillId="0" borderId="20" xfId="0" applyFont="1" applyBorder="1" applyAlignment="1" applyProtection="1">
      <alignment horizontal="left" vertical="center"/>
      <protection hidden="1"/>
    </xf>
    <xf numFmtId="0" fontId="11" fillId="0" borderId="29" xfId="0" applyFont="1" applyBorder="1" applyAlignment="1" applyProtection="1">
      <alignment horizontal="left" vertical="center"/>
      <protection hidden="1"/>
    </xf>
    <xf numFmtId="0" fontId="11" fillId="0" borderId="30" xfId="0" applyFont="1" applyBorder="1" applyAlignment="1" applyProtection="1">
      <alignment horizontal="left" vertical="center"/>
      <protection hidden="1"/>
    </xf>
    <xf numFmtId="0" fontId="6" fillId="0" borderId="32" xfId="1" applyBorder="1" applyAlignment="1" applyProtection="1">
      <alignment horizontal="center" vertical="center" shrinkToFit="1"/>
      <protection locked="0"/>
    </xf>
    <xf numFmtId="0" fontId="11" fillId="0" borderId="30" xfId="0" applyFont="1" applyBorder="1" applyAlignment="1" applyProtection="1">
      <alignment horizontal="center" vertical="center" shrinkToFit="1"/>
      <protection locked="0"/>
    </xf>
    <xf numFmtId="0" fontId="11" fillId="0" borderId="33" xfId="0" applyFont="1" applyBorder="1" applyAlignment="1" applyProtection="1">
      <alignment horizontal="center" vertical="center" shrinkToFit="1"/>
      <protection locked="0"/>
    </xf>
    <xf numFmtId="0" fontId="53" fillId="0" borderId="0" xfId="0" applyFont="1" applyAlignment="1" applyProtection="1">
      <alignment horizontal="center" vertical="center"/>
      <protection locked="0" hidden="1"/>
    </xf>
    <xf numFmtId="178" fontId="21" fillId="0" borderId="1" xfId="0" applyNumberFormat="1" applyFont="1" applyBorder="1" applyAlignment="1" applyProtection="1">
      <alignment horizontal="center" vertical="center" shrinkToFit="1"/>
      <protection locked="0"/>
    </xf>
    <xf numFmtId="178" fontId="21" fillId="0" borderId="3" xfId="0" applyNumberFormat="1" applyFont="1" applyBorder="1" applyAlignment="1" applyProtection="1">
      <alignment horizontal="center" vertical="center" shrinkToFit="1"/>
      <protection locked="0"/>
    </xf>
    <xf numFmtId="49" fontId="21" fillId="0" borderId="3" xfId="0" applyNumberFormat="1" applyFont="1" applyBorder="1" applyAlignment="1" applyProtection="1">
      <alignment horizontal="center" vertical="center" wrapText="1" shrinkToFit="1"/>
      <protection locked="0"/>
    </xf>
    <xf numFmtId="0" fontId="23" fillId="0" borderId="55" xfId="0" applyFont="1" applyBorder="1" applyAlignment="1" applyProtection="1">
      <alignment horizontal="center" vertical="center"/>
      <protection hidden="1"/>
    </xf>
    <xf numFmtId="0" fontId="23" fillId="0" borderId="8" xfId="0" applyFont="1" applyBorder="1" applyAlignment="1" applyProtection="1">
      <alignment horizontal="center" vertical="center"/>
      <protection hidden="1"/>
    </xf>
    <xf numFmtId="0" fontId="23" fillId="0" borderId="60" xfId="0" applyFont="1" applyBorder="1" applyAlignment="1" applyProtection="1">
      <alignment horizontal="center" vertical="center"/>
      <protection hidden="1"/>
    </xf>
    <xf numFmtId="0" fontId="23" fillId="0" borderId="6" xfId="0" applyFont="1" applyBorder="1" applyAlignment="1" applyProtection="1">
      <alignment horizontal="center" vertical="center"/>
      <protection hidden="1"/>
    </xf>
    <xf numFmtId="0" fontId="23" fillId="0" borderId="25" xfId="0" applyFont="1" applyBorder="1" applyAlignment="1" applyProtection="1">
      <alignment horizontal="center" vertical="center"/>
      <protection hidden="1"/>
    </xf>
    <xf numFmtId="0" fontId="11" fillId="0" borderId="4" xfId="0" applyFont="1" applyBorder="1" applyAlignment="1" applyProtection="1">
      <alignment horizontal="center" vertical="center" wrapText="1"/>
      <protection hidden="1"/>
    </xf>
    <xf numFmtId="0" fontId="11" fillId="0" borderId="6" xfId="0" applyFont="1" applyBorder="1" applyAlignment="1" applyProtection="1">
      <alignment horizontal="center" vertical="center" wrapText="1"/>
      <protection hidden="1"/>
    </xf>
    <xf numFmtId="0" fontId="11" fillId="0" borderId="27" xfId="0" applyFont="1" applyBorder="1" applyAlignment="1" applyProtection="1">
      <alignment horizontal="center" vertical="center" wrapText="1"/>
      <protection hidden="1"/>
    </xf>
    <xf numFmtId="0" fontId="11" fillId="0" borderId="25" xfId="0" applyFont="1" applyBorder="1" applyAlignment="1" applyProtection="1">
      <alignment horizontal="center" vertical="center" wrapText="1"/>
      <protection hidden="1"/>
    </xf>
    <xf numFmtId="0" fontId="11" fillId="0" borderId="4" xfId="0" applyFont="1" applyBorder="1" applyAlignment="1" applyProtection="1">
      <alignment horizontal="center" vertical="center"/>
      <protection hidden="1"/>
    </xf>
    <xf numFmtId="0" fontId="11" fillId="0" borderId="5" xfId="0" applyFont="1" applyBorder="1" applyAlignment="1" applyProtection="1">
      <alignment horizontal="center" vertical="center"/>
      <protection hidden="1"/>
    </xf>
    <xf numFmtId="0" fontId="11" fillId="0" borderId="27" xfId="0" applyFont="1" applyBorder="1" applyAlignment="1" applyProtection="1">
      <alignment horizontal="center" vertical="center"/>
      <protection hidden="1"/>
    </xf>
    <xf numFmtId="0" fontId="11" fillId="0" borderId="28" xfId="0" applyFont="1" applyBorder="1" applyAlignment="1" applyProtection="1">
      <alignment horizontal="center" vertical="center"/>
      <protection hidden="1"/>
    </xf>
    <xf numFmtId="14" fontId="21" fillId="9" borderId="1" xfId="0" applyNumberFormat="1" applyFont="1" applyFill="1" applyBorder="1" applyAlignment="1" applyProtection="1">
      <alignment horizontal="center" vertical="center" wrapText="1"/>
      <protection hidden="1"/>
    </xf>
    <xf numFmtId="0" fontId="21" fillId="9" borderId="3" xfId="0" applyFont="1" applyFill="1" applyBorder="1" applyAlignment="1" applyProtection="1">
      <alignment horizontal="center" vertical="center" wrapText="1"/>
      <protection hidden="1"/>
    </xf>
    <xf numFmtId="0" fontId="5" fillId="9" borderId="1" xfId="0" applyFont="1" applyFill="1" applyBorder="1" applyAlignment="1" applyProtection="1">
      <alignment horizontal="center" vertical="center"/>
      <protection hidden="1"/>
    </xf>
    <xf numFmtId="0" fontId="5" fillId="9" borderId="2" xfId="0" applyFont="1" applyFill="1" applyBorder="1" applyAlignment="1" applyProtection="1">
      <alignment horizontal="center" vertical="center"/>
      <protection hidden="1"/>
    </xf>
    <xf numFmtId="0" fontId="5" fillId="9" borderId="3" xfId="0" applyFont="1" applyFill="1" applyBorder="1" applyAlignment="1" applyProtection="1">
      <alignment horizontal="center" vertical="center"/>
      <protection hidden="1"/>
    </xf>
    <xf numFmtId="0" fontId="21" fillId="9" borderId="24" xfId="0" applyFont="1" applyFill="1" applyBorder="1" applyAlignment="1" applyProtection="1">
      <alignment horizontal="center" vertical="center" shrinkToFit="1"/>
      <protection hidden="1"/>
    </xf>
    <xf numFmtId="0" fontId="11" fillId="3" borderId="42" xfId="0" applyFont="1" applyFill="1" applyBorder="1" applyAlignment="1" applyProtection="1">
      <alignment horizontal="center" vertical="center"/>
      <protection hidden="1"/>
    </xf>
    <xf numFmtId="0" fontId="11" fillId="3" borderId="55" xfId="0" applyFont="1" applyFill="1" applyBorder="1" applyAlignment="1" applyProtection="1">
      <alignment horizontal="center" vertical="center"/>
      <protection hidden="1"/>
    </xf>
    <xf numFmtId="0" fontId="11" fillId="3" borderId="7" xfId="0" applyFont="1" applyFill="1" applyBorder="1" applyAlignment="1" applyProtection="1">
      <alignment horizontal="center" vertical="center"/>
      <protection hidden="1"/>
    </xf>
    <xf numFmtId="0" fontId="11" fillId="3" borderId="8" xfId="0" applyFont="1" applyFill="1" applyBorder="1" applyAlignment="1" applyProtection="1">
      <alignment horizontal="center" vertical="center"/>
      <protection hidden="1"/>
    </xf>
    <xf numFmtId="0" fontId="11" fillId="3" borderId="27" xfId="0" applyFont="1" applyFill="1" applyBorder="1" applyAlignment="1" applyProtection="1">
      <alignment horizontal="center" vertical="center"/>
      <protection hidden="1"/>
    </xf>
    <xf numFmtId="0" fontId="11" fillId="3" borderId="25" xfId="0" applyFont="1" applyFill="1" applyBorder="1" applyAlignment="1" applyProtection="1">
      <alignment horizontal="center" vertical="center"/>
      <protection hidden="1"/>
    </xf>
    <xf numFmtId="0" fontId="11" fillId="3" borderId="4" xfId="0" applyFont="1" applyFill="1" applyBorder="1" applyAlignment="1" applyProtection="1">
      <alignment horizontal="center" vertical="center"/>
      <protection hidden="1"/>
    </xf>
    <xf numFmtId="0" fontId="11" fillId="3" borderId="6" xfId="0" applyFont="1" applyFill="1" applyBorder="1" applyAlignment="1" applyProtection="1">
      <alignment horizontal="center" vertical="center"/>
      <protection hidden="1"/>
    </xf>
    <xf numFmtId="0" fontId="11" fillId="11" borderId="42" xfId="0" applyFont="1" applyFill="1" applyBorder="1" applyAlignment="1" applyProtection="1">
      <alignment horizontal="center" vertical="center"/>
      <protection hidden="1"/>
    </xf>
    <xf numFmtId="0" fontId="11" fillId="11" borderId="55" xfId="0" applyFont="1" applyFill="1" applyBorder="1" applyAlignment="1" applyProtection="1">
      <alignment horizontal="center" vertical="center"/>
      <protection hidden="1"/>
    </xf>
    <xf numFmtId="0" fontId="11" fillId="11" borderId="7" xfId="0" applyFont="1" applyFill="1" applyBorder="1" applyAlignment="1" applyProtection="1">
      <alignment horizontal="center" vertical="center"/>
      <protection hidden="1"/>
    </xf>
    <xf numFmtId="0" fontId="11" fillId="11" borderId="8" xfId="0" applyFont="1" applyFill="1" applyBorder="1" applyAlignment="1" applyProtection="1">
      <alignment horizontal="center" vertical="center"/>
      <protection hidden="1"/>
    </xf>
    <xf numFmtId="0" fontId="11" fillId="11" borderId="27" xfId="0" applyFont="1" applyFill="1" applyBorder="1" applyAlignment="1" applyProtection="1">
      <alignment horizontal="center" vertical="center"/>
      <protection hidden="1"/>
    </xf>
    <xf numFmtId="0" fontId="11" fillId="11" borderId="25" xfId="0" applyFont="1" applyFill="1" applyBorder="1" applyAlignment="1" applyProtection="1">
      <alignment horizontal="center" vertical="center"/>
      <protection hidden="1"/>
    </xf>
    <xf numFmtId="0" fontId="11" fillId="11" borderId="4" xfId="0" applyFont="1" applyFill="1" applyBorder="1" applyAlignment="1" applyProtection="1">
      <alignment horizontal="center" vertical="center"/>
      <protection hidden="1"/>
    </xf>
    <xf numFmtId="0" fontId="11" fillId="11" borderId="6" xfId="0" applyFont="1" applyFill="1" applyBorder="1" applyAlignment="1" applyProtection="1">
      <alignment horizontal="center" vertical="center"/>
      <protection hidden="1"/>
    </xf>
    <xf numFmtId="49" fontId="11" fillId="0" borderId="24" xfId="0" applyNumberFormat="1" applyFont="1" applyBorder="1" applyAlignment="1" applyProtection="1">
      <alignment horizontal="center" vertical="center" shrinkToFit="1"/>
      <protection locked="0"/>
    </xf>
    <xf numFmtId="49" fontId="11" fillId="0" borderId="26" xfId="0" applyNumberFormat="1" applyFont="1" applyBorder="1" applyAlignment="1" applyProtection="1">
      <alignment horizontal="center" vertical="center" shrinkToFit="1"/>
      <protection locked="0"/>
    </xf>
    <xf numFmtId="0" fontId="11" fillId="0" borderId="0" xfId="0" applyFont="1" applyAlignment="1" applyProtection="1">
      <alignment horizontal="distributed" vertical="center"/>
      <protection hidden="1"/>
    </xf>
    <xf numFmtId="176" fontId="11" fillId="0" borderId="24" xfId="0" applyNumberFormat="1" applyFont="1" applyBorder="1" applyAlignment="1" applyProtection="1">
      <alignment horizontal="center" vertical="center" shrinkToFit="1"/>
      <protection locked="0"/>
    </xf>
    <xf numFmtId="176" fontId="11" fillId="0" borderId="26" xfId="0" applyNumberFormat="1" applyFont="1" applyBorder="1" applyAlignment="1" applyProtection="1">
      <alignment horizontal="center" vertical="center" shrinkToFit="1"/>
      <protection locked="0"/>
    </xf>
    <xf numFmtId="0" fontId="11" fillId="0" borderId="24" xfId="0" applyFont="1" applyBorder="1" applyAlignment="1" applyProtection="1">
      <alignment horizontal="center" vertical="center" shrinkToFit="1"/>
      <protection locked="0"/>
    </xf>
    <xf numFmtId="0" fontId="11" fillId="0" borderId="26" xfId="0" applyFont="1" applyBorder="1" applyAlignment="1" applyProtection="1">
      <alignment horizontal="center" vertical="center" shrinkToFit="1"/>
      <protection locked="0"/>
    </xf>
    <xf numFmtId="176" fontId="11" fillId="0" borderId="0" xfId="0" applyNumberFormat="1" applyFont="1" applyAlignment="1" applyProtection="1">
      <alignment horizontal="center" vertical="center" shrinkToFit="1"/>
      <protection locked="0"/>
    </xf>
    <xf numFmtId="0" fontId="11" fillId="0" borderId="19" xfId="0" applyFont="1" applyBorder="1" applyAlignment="1" applyProtection="1">
      <alignment horizontal="center" vertical="center" shrinkToFit="1"/>
      <protection locked="0"/>
    </xf>
    <xf numFmtId="0" fontId="11" fillId="0" borderId="20" xfId="0" applyFont="1" applyBorder="1" applyAlignment="1" applyProtection="1">
      <alignment horizontal="center" vertical="center" shrinkToFit="1"/>
      <protection locked="0"/>
    </xf>
    <xf numFmtId="0" fontId="11" fillId="0" borderId="22" xfId="0" applyFont="1" applyBorder="1" applyAlignment="1" applyProtection="1">
      <alignment horizontal="center" vertical="center" shrinkToFit="1"/>
      <protection locked="0"/>
    </xf>
    <xf numFmtId="0" fontId="6" fillId="0" borderId="0" xfId="1" applyAlignment="1" applyProtection="1">
      <alignment horizontal="left" vertical="center"/>
      <protection hidden="1"/>
    </xf>
    <xf numFmtId="0" fontId="58" fillId="0" borderId="0" xfId="0" applyFont="1" applyAlignment="1" applyProtection="1">
      <alignment horizontal="center" vertical="center" shrinkToFit="1"/>
      <protection locked="0"/>
    </xf>
    <xf numFmtId="0" fontId="11" fillId="11" borderId="39" xfId="0" applyFont="1" applyFill="1" applyBorder="1" applyAlignment="1" applyProtection="1">
      <alignment horizontal="center" vertical="center"/>
      <protection hidden="1"/>
    </xf>
    <xf numFmtId="0" fontId="11" fillId="11" borderId="60" xfId="0" applyFont="1" applyFill="1" applyBorder="1" applyAlignment="1" applyProtection="1">
      <alignment horizontal="center" vertical="center"/>
      <protection hidden="1"/>
    </xf>
    <xf numFmtId="0" fontId="11" fillId="4" borderId="32" xfId="0" applyFont="1" applyFill="1" applyBorder="1" applyAlignment="1" applyProtection="1">
      <alignment horizontal="center" vertical="center"/>
      <protection hidden="1"/>
    </xf>
    <xf numFmtId="0" fontId="11" fillId="4" borderId="30" xfId="0" applyFont="1" applyFill="1" applyBorder="1" applyAlignment="1" applyProtection="1">
      <alignment horizontal="center" vertical="center"/>
      <protection hidden="1"/>
    </xf>
    <xf numFmtId="0" fontId="11" fillId="4" borderId="38" xfId="0" applyFont="1" applyFill="1" applyBorder="1" applyAlignment="1" applyProtection="1">
      <alignment horizontal="center" vertical="center"/>
      <protection hidden="1"/>
    </xf>
    <xf numFmtId="0" fontId="11" fillId="4" borderId="33" xfId="0" applyFont="1" applyFill="1" applyBorder="1" applyAlignment="1" applyProtection="1">
      <alignment horizontal="center" vertical="center"/>
      <protection hidden="1"/>
    </xf>
    <xf numFmtId="0" fontId="11" fillId="0" borderId="48" xfId="0" applyFont="1" applyBorder="1" applyAlignment="1" applyProtection="1">
      <alignment horizontal="center" vertical="center"/>
      <protection hidden="1"/>
    </xf>
    <xf numFmtId="0" fontId="11" fillId="0" borderId="44" xfId="0" applyFont="1" applyBorder="1" applyAlignment="1" applyProtection="1">
      <alignment horizontal="center" vertical="center"/>
      <protection locked="0"/>
    </xf>
    <xf numFmtId="0" fontId="11" fillId="0" borderId="45"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hidden="1"/>
    </xf>
    <xf numFmtId="0" fontId="11" fillId="0" borderId="25" xfId="0" applyFont="1" applyBorder="1" applyAlignment="1" applyProtection="1">
      <alignment horizontal="center" vertical="center"/>
      <protection hidden="1"/>
    </xf>
    <xf numFmtId="0" fontId="46" fillId="12" borderId="0" xfId="0" applyFont="1" applyFill="1" applyAlignment="1" applyProtection="1">
      <alignment horizontal="left" vertical="center" wrapText="1"/>
      <protection hidden="1"/>
    </xf>
    <xf numFmtId="0" fontId="11" fillId="0" borderId="35" xfId="0" applyFont="1" applyBorder="1" applyAlignment="1" applyProtection="1">
      <alignment horizontal="left" vertical="center"/>
      <protection hidden="1"/>
    </xf>
    <xf numFmtId="0" fontId="11" fillId="0" borderId="2" xfId="0" applyFont="1" applyBorder="1" applyAlignment="1" applyProtection="1">
      <alignment horizontal="left" vertical="center"/>
      <protection hidden="1"/>
    </xf>
    <xf numFmtId="0" fontId="11" fillId="3" borderId="39" xfId="0" applyFont="1" applyFill="1" applyBorder="1" applyAlignment="1" applyProtection="1">
      <alignment horizontal="center" vertical="center"/>
      <protection hidden="1"/>
    </xf>
    <xf numFmtId="0" fontId="11" fillId="3" borderId="60" xfId="0" applyFont="1" applyFill="1" applyBorder="1" applyAlignment="1" applyProtection="1">
      <alignment horizontal="center" vertical="center"/>
      <protection hidden="1"/>
    </xf>
    <xf numFmtId="0" fontId="11" fillId="0" borderId="9" xfId="0" applyFont="1" applyBorder="1" applyAlignment="1" applyProtection="1">
      <alignment horizontal="left" vertical="center"/>
      <protection hidden="1"/>
    </xf>
    <xf numFmtId="0" fontId="11" fillId="0" borderId="10" xfId="0" applyFont="1" applyBorder="1" applyAlignment="1" applyProtection="1">
      <alignment horizontal="left" vertical="center"/>
      <protection hidden="1"/>
    </xf>
    <xf numFmtId="0" fontId="11" fillId="0" borderId="15" xfId="0" applyFont="1" applyBorder="1" applyAlignment="1" applyProtection="1">
      <alignment horizontal="left" vertical="center"/>
      <protection hidden="1"/>
    </xf>
    <xf numFmtId="0" fontId="11" fillId="0" borderId="37" xfId="0" applyFont="1" applyBorder="1" applyAlignment="1" applyProtection="1">
      <alignment horizontal="left" vertical="center"/>
      <protection hidden="1"/>
    </xf>
    <xf numFmtId="0" fontId="11" fillId="0" borderId="38" xfId="0" applyFont="1" applyBorder="1" applyAlignment="1" applyProtection="1">
      <alignment horizontal="left" vertical="center"/>
      <protection hidden="1"/>
    </xf>
    <xf numFmtId="0" fontId="11" fillId="0" borderId="10" xfId="0" applyFont="1" applyBorder="1" applyAlignment="1" applyProtection="1">
      <alignment horizontal="center" vertical="center"/>
      <protection hidden="1"/>
    </xf>
    <xf numFmtId="0" fontId="11" fillId="0" borderId="38" xfId="0" applyFont="1" applyBorder="1" applyAlignment="1" applyProtection="1">
      <alignment horizontal="center" vertical="center"/>
      <protection hidden="1"/>
    </xf>
    <xf numFmtId="0" fontId="28" fillId="0" borderId="24" xfId="0" applyFont="1" applyBorder="1" applyAlignment="1" applyProtection="1">
      <alignment horizontal="center" vertical="center"/>
      <protection hidden="1"/>
    </xf>
    <xf numFmtId="0" fontId="28" fillId="0" borderId="26" xfId="0" applyFont="1" applyBorder="1" applyAlignment="1" applyProtection="1">
      <alignment horizontal="center" vertical="center"/>
      <protection hidden="1"/>
    </xf>
    <xf numFmtId="0" fontId="28" fillId="0" borderId="44" xfId="0" applyFont="1" applyBorder="1" applyAlignment="1" applyProtection="1">
      <alignment horizontal="center" vertical="center"/>
      <protection hidden="1"/>
    </xf>
    <xf numFmtId="0" fontId="28" fillId="0" borderId="45" xfId="0" applyFont="1" applyBorder="1" applyAlignment="1" applyProtection="1">
      <alignment horizontal="center" vertical="center"/>
      <protection hidden="1"/>
    </xf>
    <xf numFmtId="0" fontId="21" fillId="0" borderId="9" xfId="0" applyFont="1" applyBorder="1" applyAlignment="1" applyProtection="1">
      <alignment horizontal="center" vertical="center"/>
      <protection hidden="1"/>
    </xf>
    <xf numFmtId="0" fontId="21" fillId="0" borderId="10" xfId="0" applyFont="1" applyBorder="1" applyAlignment="1" applyProtection="1">
      <alignment horizontal="center" vertical="center"/>
      <protection hidden="1"/>
    </xf>
    <xf numFmtId="0" fontId="21" fillId="0" borderId="15" xfId="0" applyFont="1" applyBorder="1" applyAlignment="1" applyProtection="1">
      <alignment horizontal="center" vertical="center"/>
      <protection hidden="1"/>
    </xf>
    <xf numFmtId="0" fontId="21" fillId="0" borderId="0" xfId="0" applyFont="1" applyAlignment="1" applyProtection="1">
      <alignment horizontal="center" vertical="center"/>
      <protection hidden="1"/>
    </xf>
    <xf numFmtId="0" fontId="21" fillId="0" borderId="37" xfId="0" applyFont="1" applyBorder="1" applyAlignment="1" applyProtection="1">
      <alignment horizontal="center" vertical="center"/>
      <protection hidden="1"/>
    </xf>
    <xf numFmtId="0" fontId="21" fillId="0" borderId="38" xfId="0" applyFont="1" applyBorder="1" applyAlignment="1" applyProtection="1">
      <alignment horizontal="center" vertical="center"/>
      <protection hidden="1"/>
    </xf>
    <xf numFmtId="0" fontId="21" fillId="0" borderId="42" xfId="0" applyFont="1" applyBorder="1" applyAlignment="1" applyProtection="1">
      <alignment horizontal="left" vertical="top" wrapText="1" indent="1"/>
      <protection locked="0"/>
    </xf>
    <xf numFmtId="0" fontId="21" fillId="0" borderId="10" xfId="0" applyFont="1" applyBorder="1" applyAlignment="1" applyProtection="1">
      <alignment horizontal="left" vertical="top" wrapText="1" indent="1"/>
      <protection locked="0"/>
    </xf>
    <xf numFmtId="0" fontId="21" fillId="0" borderId="11" xfId="0" applyFont="1" applyBorder="1" applyAlignment="1" applyProtection="1">
      <alignment horizontal="left" vertical="top" wrapText="1" indent="1"/>
      <protection locked="0"/>
    </xf>
    <xf numFmtId="0" fontId="21" fillId="0" borderId="7" xfId="0" applyFont="1" applyBorder="1" applyAlignment="1" applyProtection="1">
      <alignment horizontal="left" vertical="top" wrapText="1" indent="1"/>
      <protection locked="0"/>
    </xf>
    <xf numFmtId="0" fontId="21" fillId="0" borderId="0" xfId="0" applyFont="1" applyAlignment="1" applyProtection="1">
      <alignment horizontal="left" vertical="top" wrapText="1" indent="1"/>
      <protection locked="0"/>
    </xf>
    <xf numFmtId="0" fontId="21" fillId="0" borderId="16" xfId="0" applyFont="1" applyBorder="1" applyAlignment="1" applyProtection="1">
      <alignment horizontal="left" vertical="top" wrapText="1" indent="1"/>
      <protection locked="0"/>
    </xf>
    <xf numFmtId="0" fontId="21" fillId="0" borderId="39" xfId="0" applyFont="1" applyBorder="1" applyAlignment="1" applyProtection="1">
      <alignment horizontal="left" vertical="top" wrapText="1" indent="1"/>
      <protection locked="0"/>
    </xf>
    <xf numFmtId="0" fontId="21" fillId="0" borderId="38" xfId="0" applyFont="1" applyBorder="1" applyAlignment="1" applyProtection="1">
      <alignment horizontal="left" vertical="top" wrapText="1" indent="1"/>
      <protection locked="0"/>
    </xf>
    <xf numFmtId="0" fontId="21" fillId="0" borderId="40" xfId="0" applyFont="1" applyBorder="1" applyAlignment="1" applyProtection="1">
      <alignment horizontal="left" vertical="top" wrapText="1" indent="1"/>
      <protection locked="0"/>
    </xf>
    <xf numFmtId="0" fontId="18" fillId="9" borderId="1" xfId="0" applyFont="1" applyFill="1" applyBorder="1" applyAlignment="1" applyProtection="1">
      <alignment horizontal="center" vertical="center" wrapText="1" shrinkToFit="1"/>
      <protection hidden="1"/>
    </xf>
    <xf numFmtId="0" fontId="18" fillId="9" borderId="3" xfId="0" applyFont="1" applyFill="1" applyBorder="1" applyAlignment="1" applyProtection="1">
      <alignment horizontal="center" vertical="center" wrapText="1" shrinkToFit="1"/>
      <protection hidden="1"/>
    </xf>
    <xf numFmtId="0" fontId="69" fillId="2" borderId="0" xfId="0" applyFont="1" applyFill="1" applyAlignment="1" applyProtection="1">
      <alignment horizontal="center" vertical="center"/>
      <protection hidden="1"/>
    </xf>
    <xf numFmtId="0" fontId="11" fillId="0" borderId="32" xfId="0" applyFont="1" applyBorder="1" applyAlignment="1" applyProtection="1">
      <alignment horizontal="center" vertical="center"/>
      <protection locked="0"/>
    </xf>
    <xf numFmtId="0" fontId="11" fillId="0" borderId="30" xfId="0" applyFont="1" applyBorder="1" applyAlignment="1" applyProtection="1">
      <alignment horizontal="center" vertical="center"/>
      <protection locked="0"/>
    </xf>
    <xf numFmtId="0" fontId="11" fillId="0" borderId="33" xfId="0" applyFont="1" applyBorder="1" applyAlignment="1" applyProtection="1">
      <alignment horizontal="center" vertical="center"/>
      <protection locked="0"/>
    </xf>
    <xf numFmtId="0" fontId="11" fillId="0" borderId="36" xfId="0" applyFont="1" applyBorder="1" applyAlignment="1" applyProtection="1">
      <alignment horizontal="left" vertical="center"/>
      <protection hidden="1"/>
    </xf>
    <xf numFmtId="0" fontId="11" fillId="0" borderId="5" xfId="0" applyFont="1" applyBorder="1" applyAlignment="1" applyProtection="1">
      <alignment horizontal="left" vertical="center"/>
      <protection hidden="1"/>
    </xf>
    <xf numFmtId="0" fontId="11" fillId="0" borderId="6" xfId="0" applyFont="1" applyBorder="1" applyAlignment="1" applyProtection="1">
      <alignment horizontal="left" vertical="center"/>
      <protection hidden="1"/>
    </xf>
    <xf numFmtId="0" fontId="11" fillId="0" borderId="25" xfId="0" applyFont="1" applyBorder="1" applyAlignment="1" applyProtection="1">
      <alignment horizontal="left" vertical="center"/>
      <protection hidden="1"/>
    </xf>
    <xf numFmtId="49" fontId="11" fillId="0" borderId="4" xfId="0" applyNumberFormat="1" applyFont="1" applyBorder="1" applyAlignment="1" applyProtection="1">
      <alignment horizontal="center" vertical="center"/>
      <protection locked="0"/>
    </xf>
    <xf numFmtId="49" fontId="11" fillId="0" borderId="5" xfId="0" applyNumberFormat="1" applyFont="1" applyBorder="1" applyAlignment="1" applyProtection="1">
      <alignment horizontal="center" vertical="center"/>
      <protection locked="0"/>
    </xf>
    <xf numFmtId="49" fontId="11" fillId="0" borderId="59" xfId="0" applyNumberFormat="1" applyFont="1" applyBorder="1" applyAlignment="1" applyProtection="1">
      <alignment horizontal="center" vertical="center"/>
      <protection locked="0"/>
    </xf>
    <xf numFmtId="49" fontId="11" fillId="0" borderId="27" xfId="0" applyNumberFormat="1" applyFont="1" applyBorder="1" applyAlignment="1" applyProtection="1">
      <alignment horizontal="center" vertical="center"/>
      <protection locked="0"/>
    </xf>
    <xf numFmtId="49" fontId="11" fillId="0" borderId="28" xfId="0" applyNumberFormat="1" applyFont="1" applyBorder="1" applyAlignment="1" applyProtection="1">
      <alignment horizontal="center" vertical="center"/>
      <protection locked="0"/>
    </xf>
    <xf numFmtId="49" fontId="11" fillId="0" borderId="48" xfId="0" applyNumberFormat="1" applyFont="1" applyBorder="1" applyAlignment="1" applyProtection="1">
      <alignment horizontal="center" vertical="center"/>
      <protection locked="0"/>
    </xf>
    <xf numFmtId="0" fontId="11" fillId="0" borderId="9" xfId="0" applyFont="1" applyBorder="1" applyAlignment="1" applyProtection="1">
      <alignment horizontal="left" vertical="center" wrapText="1"/>
      <protection hidden="1"/>
    </xf>
    <xf numFmtId="0" fontId="11" fillId="0" borderId="10" xfId="0" applyFont="1" applyBorder="1" applyAlignment="1" applyProtection="1">
      <alignment horizontal="left" vertical="center" wrapText="1"/>
      <protection hidden="1"/>
    </xf>
    <xf numFmtId="0" fontId="11" fillId="0" borderId="15" xfId="0" applyFont="1" applyBorder="1" applyAlignment="1" applyProtection="1">
      <alignment horizontal="left" vertical="center" wrapText="1"/>
      <protection hidden="1"/>
    </xf>
    <xf numFmtId="0" fontId="11" fillId="0" borderId="0" xfId="0" applyFont="1" applyAlignment="1" applyProtection="1">
      <alignment horizontal="left" vertical="center" wrapText="1"/>
      <protection hidden="1"/>
    </xf>
    <xf numFmtId="0" fontId="12" fillId="0" borderId="15" xfId="0" applyFont="1" applyBorder="1" applyAlignment="1" applyProtection="1">
      <alignment horizontal="left" vertical="center" wrapText="1"/>
      <protection hidden="1"/>
    </xf>
    <xf numFmtId="0" fontId="12" fillId="0" borderId="0" xfId="0" applyFont="1" applyAlignment="1" applyProtection="1">
      <alignment horizontal="left" vertical="center" wrapText="1"/>
      <protection hidden="1"/>
    </xf>
    <xf numFmtId="0" fontId="12" fillId="0" borderId="8" xfId="0" applyFont="1" applyBorder="1" applyAlignment="1" applyProtection="1">
      <alignment horizontal="left" vertical="center" wrapText="1"/>
      <protection hidden="1"/>
    </xf>
    <xf numFmtId="0" fontId="22" fillId="0" borderId="0" xfId="1" applyFont="1" applyAlignment="1" applyProtection="1">
      <alignment horizontal="center" vertical="center"/>
      <protection hidden="1"/>
    </xf>
    <xf numFmtId="0" fontId="11" fillId="0" borderId="46" xfId="0" applyFont="1" applyBorder="1" applyAlignment="1" applyProtection="1">
      <alignment horizontal="center" vertical="center" wrapText="1"/>
      <protection hidden="1"/>
    </xf>
    <xf numFmtId="0" fontId="11" fillId="0" borderId="47" xfId="0" applyFont="1" applyBorder="1" applyAlignment="1" applyProtection="1">
      <alignment horizontal="center" vertical="center" wrapText="1"/>
      <protection hidden="1"/>
    </xf>
    <xf numFmtId="0" fontId="21" fillId="0" borderId="1" xfId="0" applyFont="1" applyBorder="1" applyAlignment="1" applyProtection="1">
      <alignment horizontal="left" vertical="center" wrapText="1" shrinkToFit="1"/>
      <protection hidden="1"/>
    </xf>
    <xf numFmtId="0" fontId="21" fillId="0" borderId="2" xfId="0" applyFont="1" applyBorder="1" applyAlignment="1" applyProtection="1">
      <alignment horizontal="left" vertical="center" wrapText="1" shrinkToFit="1"/>
      <protection hidden="1"/>
    </xf>
    <xf numFmtId="0" fontId="21" fillId="0" borderId="3" xfId="0" applyFont="1" applyBorder="1" applyAlignment="1" applyProtection="1">
      <alignment horizontal="left" vertical="center" wrapText="1" shrinkToFit="1"/>
      <protection hidden="1"/>
    </xf>
    <xf numFmtId="0" fontId="21" fillId="9" borderId="3" xfId="0" applyFont="1" applyFill="1" applyBorder="1" applyAlignment="1" applyProtection="1">
      <alignment horizontal="center" vertical="center"/>
      <protection hidden="1"/>
    </xf>
    <xf numFmtId="0" fontId="22" fillId="0" borderId="0" xfId="1" applyFont="1" applyBorder="1" applyAlignment="1" applyProtection="1">
      <alignment horizontal="center" vertical="center"/>
      <protection hidden="1"/>
    </xf>
    <xf numFmtId="0" fontId="11" fillId="0" borderId="46" xfId="0" applyFont="1" applyBorder="1" applyAlignment="1" applyProtection="1">
      <alignment horizontal="center" vertical="center" wrapText="1" shrinkToFit="1"/>
      <protection hidden="1"/>
    </xf>
    <xf numFmtId="0" fontId="11" fillId="0" borderId="47" xfId="0" applyFont="1" applyBorder="1" applyAlignment="1" applyProtection="1">
      <alignment horizontal="center" vertical="center" wrapText="1" shrinkToFit="1"/>
      <protection hidden="1"/>
    </xf>
    <xf numFmtId="0" fontId="11" fillId="0" borderId="46" xfId="0" applyFont="1" applyBorder="1" applyAlignment="1" applyProtection="1">
      <alignment horizontal="center" vertical="center"/>
      <protection hidden="1"/>
    </xf>
    <xf numFmtId="0" fontId="11" fillId="0" borderId="47" xfId="0" applyFont="1" applyBorder="1" applyAlignment="1" applyProtection="1">
      <alignment horizontal="center" vertical="center"/>
      <protection hidden="1"/>
    </xf>
    <xf numFmtId="0" fontId="3" fillId="2" borderId="0" xfId="0" applyFont="1" applyFill="1" applyAlignment="1" applyProtection="1">
      <alignment horizontal="center" vertical="center"/>
      <protection hidden="1"/>
    </xf>
    <xf numFmtId="0" fontId="71" fillId="0" borderId="0" xfId="1" applyFont="1" applyAlignment="1" applyProtection="1">
      <alignment horizontal="center" vertical="center"/>
      <protection hidden="1"/>
    </xf>
    <xf numFmtId="0" fontId="18" fillId="0" borderId="0" xfId="0" applyFont="1" applyAlignment="1" applyProtection="1">
      <alignment horizontal="left" shrinkToFit="1"/>
      <protection hidden="1"/>
    </xf>
    <xf numFmtId="0" fontId="27" fillId="0" borderId="0" xfId="0" applyFont="1" applyAlignment="1" applyProtection="1">
      <alignment horizontal="left"/>
      <protection hidden="1"/>
    </xf>
    <xf numFmtId="0" fontId="72" fillId="0" borderId="0" xfId="1" applyFont="1" applyAlignment="1" applyProtection="1">
      <alignment horizontal="center" vertical="center"/>
      <protection hidden="1"/>
    </xf>
    <xf numFmtId="0" fontId="44" fillId="0" borderId="9" xfId="0" applyFont="1" applyBorder="1" applyAlignment="1" applyProtection="1">
      <alignment horizontal="left" vertical="top"/>
      <protection hidden="1"/>
    </xf>
    <xf numFmtId="0" fontId="44" fillId="0" borderId="10" xfId="0" applyFont="1" applyBorder="1" applyAlignment="1" applyProtection="1">
      <alignment horizontal="left" vertical="top"/>
      <protection hidden="1"/>
    </xf>
    <xf numFmtId="0" fontId="44" fillId="0" borderId="55" xfId="0" applyFont="1" applyBorder="1" applyAlignment="1" applyProtection="1">
      <alignment horizontal="left" vertical="top"/>
      <protection hidden="1"/>
    </xf>
    <xf numFmtId="0" fontId="44" fillId="0" borderId="42" xfId="0" applyFont="1" applyBorder="1" applyAlignment="1" applyProtection="1">
      <alignment horizontal="left" vertical="top"/>
      <protection hidden="1"/>
    </xf>
    <xf numFmtId="0" fontId="44" fillId="0" borderId="11" xfId="0" applyFont="1" applyBorder="1" applyAlignment="1" applyProtection="1">
      <alignment horizontal="left" vertical="top"/>
      <protection hidden="1"/>
    </xf>
    <xf numFmtId="0" fontId="9" fillId="0" borderId="15" xfId="0" applyFont="1" applyBorder="1" applyAlignment="1" applyProtection="1">
      <alignment horizontal="left" vertical="center" shrinkToFit="1"/>
      <protection hidden="1"/>
    </xf>
    <xf numFmtId="0" fontId="9" fillId="0" borderId="0" xfId="0" applyFont="1" applyAlignment="1" applyProtection="1">
      <alignment horizontal="left" vertical="center" shrinkToFit="1"/>
      <protection hidden="1"/>
    </xf>
    <xf numFmtId="0" fontId="9" fillId="0" borderId="8" xfId="0" applyFont="1" applyBorder="1" applyAlignment="1" applyProtection="1">
      <alignment horizontal="left" vertical="center" shrinkToFit="1"/>
      <protection hidden="1"/>
    </xf>
    <xf numFmtId="0" fontId="9" fillId="0" borderId="49" xfId="0" applyFont="1" applyBorder="1" applyAlignment="1" applyProtection="1">
      <alignment horizontal="left" vertical="center" shrinkToFit="1"/>
      <protection hidden="1"/>
    </xf>
    <xf numFmtId="0" fontId="9" fillId="0" borderId="28" xfId="0" applyFont="1" applyBorder="1" applyAlignment="1" applyProtection="1">
      <alignment horizontal="left" vertical="center" shrinkToFit="1"/>
      <protection hidden="1"/>
    </xf>
    <xf numFmtId="0" fontId="9" fillId="0" borderId="25" xfId="0" applyFont="1" applyBorder="1" applyAlignment="1" applyProtection="1">
      <alignment horizontal="left" vertical="center" shrinkToFit="1"/>
      <protection hidden="1"/>
    </xf>
    <xf numFmtId="0" fontId="21" fillId="0" borderId="7" xfId="0" applyFont="1" applyBorder="1" applyAlignment="1" applyProtection="1">
      <alignment horizontal="left" vertical="center" shrinkToFit="1"/>
      <protection hidden="1"/>
    </xf>
    <xf numFmtId="0" fontId="21" fillId="0" borderId="0" xfId="0" applyFont="1" applyAlignment="1" applyProtection="1">
      <alignment horizontal="left" vertical="center" shrinkToFit="1"/>
      <protection hidden="1"/>
    </xf>
    <xf numFmtId="0" fontId="21" fillId="0" borderId="16" xfId="0" applyFont="1" applyBorder="1" applyAlignment="1" applyProtection="1">
      <alignment horizontal="left" vertical="center" shrinkToFit="1"/>
      <protection hidden="1"/>
    </xf>
    <xf numFmtId="0" fontId="21" fillId="0" borderId="27" xfId="0" applyFont="1" applyBorder="1" applyAlignment="1" applyProtection="1">
      <alignment horizontal="left" vertical="center" shrinkToFit="1"/>
      <protection hidden="1"/>
    </xf>
    <xf numFmtId="0" fontId="21" fillId="0" borderId="28" xfId="0" applyFont="1" applyBorder="1" applyAlignment="1" applyProtection="1">
      <alignment horizontal="left" vertical="center" shrinkToFit="1"/>
      <protection hidden="1"/>
    </xf>
    <xf numFmtId="0" fontId="21" fillId="0" borderId="48" xfId="0" applyFont="1" applyBorder="1" applyAlignment="1" applyProtection="1">
      <alignment horizontal="left" vertical="center" shrinkToFit="1"/>
      <protection hidden="1"/>
    </xf>
    <xf numFmtId="0" fontId="44" fillId="0" borderId="15" xfId="0" applyFont="1" applyBorder="1" applyAlignment="1" applyProtection="1">
      <alignment horizontal="left" vertical="top"/>
      <protection hidden="1"/>
    </xf>
    <xf numFmtId="0" fontId="44" fillId="0" borderId="0" xfId="0" applyFont="1" applyAlignment="1" applyProtection="1">
      <alignment horizontal="left" vertical="top"/>
      <protection hidden="1"/>
    </xf>
    <xf numFmtId="176" fontId="5" fillId="0" borderId="37" xfId="0" applyNumberFormat="1" applyFont="1" applyBorder="1" applyAlignment="1" applyProtection="1">
      <alignment horizontal="center" vertical="center" shrinkToFit="1"/>
      <protection hidden="1"/>
    </xf>
    <xf numFmtId="176" fontId="5" fillId="0" borderId="38" xfId="0" applyNumberFormat="1" applyFont="1" applyBorder="1" applyAlignment="1" applyProtection="1">
      <alignment horizontal="center" vertical="center" shrinkToFit="1"/>
      <protection hidden="1"/>
    </xf>
    <xf numFmtId="176" fontId="5" fillId="0" borderId="39" xfId="0" applyNumberFormat="1" applyFont="1" applyBorder="1" applyAlignment="1" applyProtection="1">
      <alignment horizontal="center" vertical="center" shrinkToFit="1"/>
      <protection hidden="1"/>
    </xf>
    <xf numFmtId="176" fontId="5" fillId="0" borderId="60" xfId="0" applyNumberFormat="1" applyFont="1" applyBorder="1" applyAlignment="1" applyProtection="1">
      <alignment horizontal="center" vertical="center" shrinkToFit="1"/>
      <protection hidden="1"/>
    </xf>
    <xf numFmtId="0" fontId="5" fillId="0" borderId="58" xfId="0" applyFont="1" applyBorder="1" applyAlignment="1" applyProtection="1">
      <alignment horizontal="center" vertical="center" shrinkToFit="1"/>
      <protection hidden="1"/>
    </xf>
    <xf numFmtId="0" fontId="5" fillId="0" borderId="61" xfId="0" applyFont="1" applyBorder="1" applyAlignment="1" applyProtection="1">
      <alignment horizontal="center" vertical="center" shrinkToFit="1"/>
      <protection hidden="1"/>
    </xf>
    <xf numFmtId="0" fontId="41" fillId="8" borderId="9" xfId="0" applyFont="1" applyFill="1" applyBorder="1" applyAlignment="1" applyProtection="1">
      <alignment horizontal="center" vertical="distributed" textRotation="255"/>
      <protection hidden="1"/>
    </xf>
    <xf numFmtId="0" fontId="41" fillId="8" borderId="15" xfId="0" applyFont="1" applyFill="1" applyBorder="1" applyAlignment="1" applyProtection="1">
      <alignment horizontal="center" vertical="distributed" textRotation="255"/>
      <protection hidden="1"/>
    </xf>
    <xf numFmtId="0" fontId="5" fillId="0" borderId="15" xfId="0" applyFont="1" applyBorder="1" applyAlignment="1" applyProtection="1">
      <alignment horizontal="center" vertical="center" wrapText="1" shrinkToFit="1"/>
      <protection hidden="1"/>
    </xf>
    <xf numFmtId="0" fontId="5" fillId="0" borderId="0" xfId="0" applyFont="1" applyAlignment="1" applyProtection="1">
      <alignment horizontal="center" vertical="center" wrapText="1" shrinkToFit="1"/>
      <protection hidden="1"/>
    </xf>
    <xf numFmtId="0" fontId="5" fillId="0" borderId="49" xfId="0" applyFont="1" applyBorder="1" applyAlignment="1" applyProtection="1">
      <alignment horizontal="center" vertical="center" wrapText="1" shrinkToFit="1"/>
      <protection hidden="1"/>
    </xf>
    <xf numFmtId="0" fontId="5" fillId="0" borderId="28" xfId="0" applyFont="1" applyBorder="1" applyAlignment="1" applyProtection="1">
      <alignment horizontal="center" vertical="center" wrapText="1" shrinkToFit="1"/>
      <protection hidden="1"/>
    </xf>
    <xf numFmtId="0" fontId="44" fillId="0" borderId="4" xfId="0" applyFont="1" applyBorder="1" applyAlignment="1" applyProtection="1">
      <alignment horizontal="left" vertical="top"/>
      <protection hidden="1"/>
    </xf>
    <xf numFmtId="0" fontId="44" fillId="0" borderId="5" xfId="0" applyFont="1" applyBorder="1" applyAlignment="1" applyProtection="1">
      <alignment horizontal="left" vertical="top"/>
      <protection hidden="1"/>
    </xf>
    <xf numFmtId="0" fontId="44" fillId="0" borderId="59" xfId="0" applyFont="1" applyBorder="1" applyAlignment="1" applyProtection="1">
      <alignment horizontal="left" vertical="top"/>
      <protection hidden="1"/>
    </xf>
    <xf numFmtId="0" fontId="8" fillId="0" borderId="15" xfId="0" applyFont="1" applyBorder="1" applyAlignment="1" applyProtection="1">
      <alignment horizontal="right" vertical="center" indent="1" shrinkToFit="1"/>
      <protection hidden="1"/>
    </xf>
    <xf numFmtId="0" fontId="8" fillId="0" borderId="0" xfId="0" applyFont="1" applyAlignment="1" applyProtection="1">
      <alignment horizontal="right" vertical="center" indent="1" shrinkToFit="1"/>
      <protection hidden="1"/>
    </xf>
    <xf numFmtId="0" fontId="8" fillId="0" borderId="8" xfId="0" applyFont="1" applyBorder="1" applyAlignment="1" applyProtection="1">
      <alignment horizontal="right" vertical="center" indent="1" shrinkToFit="1"/>
      <protection hidden="1"/>
    </xf>
    <xf numFmtId="0" fontId="8" fillId="0" borderId="49" xfId="0" applyFont="1" applyBorder="1" applyAlignment="1" applyProtection="1">
      <alignment horizontal="right" vertical="center" indent="1" shrinkToFit="1"/>
      <protection hidden="1"/>
    </xf>
    <xf numFmtId="0" fontId="8" fillId="0" borderId="28" xfId="0" applyFont="1" applyBorder="1" applyAlignment="1" applyProtection="1">
      <alignment horizontal="right" vertical="center" indent="1" shrinkToFit="1"/>
      <protection hidden="1"/>
    </xf>
    <xf numFmtId="0" fontId="8" fillId="0" borderId="25" xfId="0" applyFont="1" applyBorder="1" applyAlignment="1" applyProtection="1">
      <alignment horizontal="right" vertical="center" indent="1" shrinkToFit="1"/>
      <protection hidden="1"/>
    </xf>
    <xf numFmtId="176" fontId="11" fillId="0" borderId="0" xfId="0" applyNumberFormat="1" applyFont="1" applyAlignment="1" applyProtection="1">
      <alignment horizontal="left" vertical="center" wrapText="1" shrinkToFit="1"/>
      <protection hidden="1"/>
    </xf>
    <xf numFmtId="0" fontId="5" fillId="0" borderId="27" xfId="0" applyFont="1" applyBorder="1" applyAlignment="1" applyProtection="1">
      <alignment horizontal="left" vertical="center" wrapText="1" indent="1" shrinkToFit="1"/>
      <protection hidden="1"/>
    </xf>
    <xf numFmtId="0" fontId="5" fillId="0" borderId="28" xfId="0" applyFont="1" applyBorder="1" applyAlignment="1" applyProtection="1">
      <alignment horizontal="left" vertical="center" wrapText="1" indent="1" shrinkToFit="1"/>
      <protection hidden="1"/>
    </xf>
    <xf numFmtId="0" fontId="5" fillId="0" borderId="48" xfId="0" applyFont="1" applyBorder="1" applyAlignment="1" applyProtection="1">
      <alignment horizontal="left" vertical="center" wrapText="1" indent="1" shrinkToFit="1"/>
      <protection hidden="1"/>
    </xf>
    <xf numFmtId="0" fontId="44" fillId="0" borderId="6" xfId="0" applyFont="1" applyBorder="1" applyAlignment="1" applyProtection="1">
      <alignment horizontal="left" vertical="top"/>
      <protection hidden="1"/>
    </xf>
    <xf numFmtId="0" fontId="44" fillId="0" borderId="46" xfId="0" applyFont="1" applyBorder="1" applyAlignment="1" applyProtection="1">
      <alignment horizontal="left" vertical="top"/>
      <protection hidden="1"/>
    </xf>
    <xf numFmtId="0" fontId="44" fillId="0" borderId="50" xfId="0" applyFont="1" applyBorder="1" applyAlignment="1" applyProtection="1">
      <alignment horizontal="left" vertical="top"/>
      <protection hidden="1"/>
    </xf>
    <xf numFmtId="0" fontId="5" fillId="0" borderId="24" xfId="0" applyFont="1" applyBorder="1" applyAlignment="1" applyProtection="1">
      <alignment horizontal="left" shrinkToFit="1"/>
      <protection hidden="1"/>
    </xf>
    <xf numFmtId="177" fontId="5" fillId="0" borderId="24" xfId="0" applyNumberFormat="1" applyFont="1" applyBorder="1" applyAlignment="1" applyProtection="1">
      <alignment horizontal="center" shrinkToFit="1"/>
      <protection hidden="1"/>
    </xf>
    <xf numFmtId="0" fontId="45" fillId="0" borderId="27" xfId="0" applyFont="1" applyBorder="1" applyAlignment="1" applyProtection="1">
      <alignment horizontal="center" vertical="center" shrinkToFit="1"/>
      <protection hidden="1"/>
    </xf>
    <xf numFmtId="0" fontId="45" fillId="0" borderId="28" xfId="0" applyFont="1" applyBorder="1" applyAlignment="1" applyProtection="1">
      <alignment horizontal="center" vertical="center" shrinkToFit="1"/>
      <protection hidden="1"/>
    </xf>
    <xf numFmtId="0" fontId="45" fillId="0" borderId="48" xfId="0" applyFont="1" applyBorder="1" applyAlignment="1" applyProtection="1">
      <alignment horizontal="center" vertical="center" shrinkToFit="1"/>
      <protection hidden="1"/>
    </xf>
    <xf numFmtId="0" fontId="14" fillId="0" borderId="15" xfId="0" applyFont="1" applyBorder="1" applyAlignment="1" applyProtection="1">
      <alignment horizontal="left" vertical="center" shrinkToFit="1"/>
      <protection hidden="1"/>
    </xf>
    <xf numFmtId="0" fontId="14" fillId="0" borderId="0" xfId="0" applyFont="1" applyAlignment="1" applyProtection="1">
      <alignment horizontal="left" vertical="center" shrinkToFit="1"/>
      <protection hidden="1"/>
    </xf>
    <xf numFmtId="0" fontId="14" fillId="0" borderId="49" xfId="0" applyFont="1" applyBorder="1" applyAlignment="1" applyProtection="1">
      <alignment horizontal="left" vertical="center" shrinkToFit="1"/>
      <protection hidden="1"/>
    </xf>
    <xf numFmtId="0" fontId="14" fillId="0" borderId="28" xfId="0" applyFont="1" applyBorder="1" applyAlignment="1" applyProtection="1">
      <alignment horizontal="left" vertical="center" shrinkToFit="1"/>
      <protection hidden="1"/>
    </xf>
    <xf numFmtId="0" fontId="68" fillId="0" borderId="35" xfId="0" applyFont="1" applyBorder="1" applyAlignment="1" applyProtection="1">
      <alignment horizontal="left" vertical="center" wrapText="1" shrinkToFit="1"/>
      <protection hidden="1"/>
    </xf>
    <xf numFmtId="0" fontId="68" fillId="0" borderId="2" xfId="0" applyFont="1" applyBorder="1" applyAlignment="1" applyProtection="1">
      <alignment horizontal="left" vertical="center" wrapText="1" shrinkToFit="1"/>
      <protection hidden="1"/>
    </xf>
    <xf numFmtId="0" fontId="68" fillId="0" borderId="34" xfId="0" applyFont="1" applyBorder="1" applyAlignment="1" applyProtection="1">
      <alignment horizontal="left" vertical="center" wrapText="1" shrinkToFit="1"/>
      <protection hidden="1"/>
    </xf>
    <xf numFmtId="0" fontId="5" fillId="0" borderId="7" xfId="0" applyFont="1" applyBorder="1" applyAlignment="1" applyProtection="1">
      <alignment horizontal="center" vertical="center" shrinkToFit="1"/>
      <protection hidden="1"/>
    </xf>
    <xf numFmtId="0" fontId="5" fillId="0" borderId="0" xfId="0" applyFont="1" applyAlignment="1" applyProtection="1">
      <alignment horizontal="center" vertical="center" shrinkToFit="1"/>
      <protection hidden="1"/>
    </xf>
    <xf numFmtId="0" fontId="5" fillId="0" borderId="8" xfId="0" applyFont="1" applyBorder="1" applyAlignment="1" applyProtection="1">
      <alignment horizontal="center" vertical="center" shrinkToFit="1"/>
      <protection hidden="1"/>
    </xf>
    <xf numFmtId="0" fontId="5" fillId="0" borderId="27" xfId="0" applyFont="1" applyBorder="1" applyAlignment="1" applyProtection="1">
      <alignment horizontal="center" vertical="center" shrinkToFit="1"/>
      <protection hidden="1"/>
    </xf>
    <xf numFmtId="0" fontId="5" fillId="0" borderId="28" xfId="0" applyFont="1" applyBorder="1" applyAlignment="1" applyProtection="1">
      <alignment horizontal="center" vertical="center" shrinkToFit="1"/>
      <protection hidden="1"/>
    </xf>
    <xf numFmtId="0" fontId="5" fillId="0" borderId="25" xfId="0" applyFont="1" applyBorder="1" applyAlignment="1" applyProtection="1">
      <alignment horizontal="center" vertical="center" shrinkToFit="1"/>
      <protection hidden="1"/>
    </xf>
    <xf numFmtId="0" fontId="5" fillId="0" borderId="16" xfId="0" applyFont="1" applyBorder="1" applyAlignment="1" applyProtection="1">
      <alignment horizontal="center" vertical="center" shrinkToFit="1"/>
      <protection hidden="1"/>
    </xf>
    <xf numFmtId="0" fontId="5" fillId="0" borderId="48" xfId="0" applyFont="1" applyBorder="1" applyAlignment="1" applyProtection="1">
      <alignment horizontal="center" vertical="center" shrinkToFit="1"/>
      <protection hidden="1"/>
    </xf>
    <xf numFmtId="0" fontId="5" fillId="0" borderId="24" xfId="0" applyFont="1" applyBorder="1" applyAlignment="1" applyProtection="1">
      <alignment horizontal="center" shrinkToFit="1"/>
      <protection hidden="1"/>
    </xf>
    <xf numFmtId="0" fontId="5" fillId="0" borderId="26" xfId="0" applyFont="1" applyBorder="1" applyAlignment="1" applyProtection="1">
      <alignment horizontal="center" shrinkToFit="1"/>
      <protection hidden="1"/>
    </xf>
    <xf numFmtId="0" fontId="6" fillId="0" borderId="0" xfId="1" applyAlignment="1" applyProtection="1">
      <alignment horizontal="center"/>
      <protection hidden="1"/>
    </xf>
    <xf numFmtId="0" fontId="5" fillId="0" borderId="67" xfId="0" applyFont="1" applyBorder="1" applyAlignment="1" applyProtection="1">
      <alignment horizontal="center"/>
      <protection hidden="1"/>
    </xf>
    <xf numFmtId="0" fontId="5" fillId="0" borderId="13" xfId="0" applyFont="1" applyBorder="1" applyAlignment="1" applyProtection="1">
      <alignment horizontal="center"/>
      <protection hidden="1"/>
    </xf>
    <xf numFmtId="0" fontId="5" fillId="0" borderId="68" xfId="0" applyFont="1" applyBorder="1" applyAlignment="1" applyProtection="1">
      <alignment horizontal="center"/>
      <protection hidden="1"/>
    </xf>
    <xf numFmtId="0" fontId="5" fillId="0" borderId="63" xfId="0" applyFont="1" applyBorder="1" applyAlignment="1" applyProtection="1">
      <alignment horizontal="center"/>
      <protection hidden="1"/>
    </xf>
    <xf numFmtId="0" fontId="5" fillId="0" borderId="69" xfId="0" applyFont="1" applyBorder="1" applyAlignment="1" applyProtection="1">
      <alignment horizontal="center"/>
      <protection hidden="1"/>
    </xf>
    <xf numFmtId="0" fontId="5" fillId="0" borderId="14" xfId="0" applyFont="1" applyBorder="1" applyAlignment="1" applyProtection="1">
      <alignment horizontal="center"/>
      <protection hidden="1"/>
    </xf>
    <xf numFmtId="0" fontId="5" fillId="0" borderId="18" xfId="0" applyFont="1" applyBorder="1" applyAlignment="1" applyProtection="1">
      <alignment horizontal="left" shrinkToFit="1"/>
      <protection hidden="1"/>
    </xf>
    <xf numFmtId="177" fontId="5" fillId="0" borderId="18" xfId="0" applyNumberFormat="1" applyFont="1" applyBorder="1" applyAlignment="1" applyProtection="1">
      <alignment horizontal="center" shrinkToFit="1"/>
      <protection hidden="1"/>
    </xf>
    <xf numFmtId="0" fontId="5" fillId="0" borderId="18" xfId="0" applyFont="1" applyBorder="1" applyAlignment="1" applyProtection="1">
      <alignment horizontal="center" shrinkToFit="1"/>
      <protection hidden="1"/>
    </xf>
    <xf numFmtId="0" fontId="5" fillId="0" borderId="41" xfId="0" applyFont="1" applyBorder="1" applyAlignment="1" applyProtection="1">
      <alignment horizontal="center" shrinkToFit="1"/>
      <protection hidden="1"/>
    </xf>
    <xf numFmtId="0" fontId="5" fillId="0" borderId="44" xfId="0" applyFont="1" applyBorder="1" applyAlignment="1" applyProtection="1">
      <alignment horizontal="left" shrinkToFit="1"/>
      <protection hidden="1"/>
    </xf>
    <xf numFmtId="177" fontId="5" fillId="0" borderId="44" xfId="0" applyNumberFormat="1" applyFont="1" applyBorder="1" applyAlignment="1" applyProtection="1">
      <alignment horizontal="center" shrinkToFit="1"/>
      <protection hidden="1"/>
    </xf>
    <xf numFmtId="0" fontId="5" fillId="0" borderId="44" xfId="0" applyFont="1" applyBorder="1" applyAlignment="1" applyProtection="1">
      <alignment horizontal="center" shrinkToFit="1"/>
      <protection hidden="1"/>
    </xf>
    <xf numFmtId="0" fontId="5" fillId="0" borderId="45" xfId="0" applyFont="1" applyBorder="1" applyAlignment="1" applyProtection="1">
      <alignment horizontal="center" shrinkToFit="1"/>
      <protection hidden="1"/>
    </xf>
    <xf numFmtId="0" fontId="5" fillId="0" borderId="47" xfId="0" applyFont="1" applyBorder="1" applyAlignment="1" applyProtection="1">
      <alignment horizontal="left" shrinkToFit="1"/>
      <protection hidden="1"/>
    </xf>
    <xf numFmtId="177" fontId="5" fillId="0" borderId="47" xfId="0" applyNumberFormat="1" applyFont="1" applyBorder="1" applyAlignment="1" applyProtection="1">
      <alignment horizontal="center" shrinkToFit="1"/>
      <protection hidden="1"/>
    </xf>
    <xf numFmtId="0" fontId="5" fillId="0" borderId="47" xfId="0" applyFont="1" applyBorder="1" applyAlignment="1" applyProtection="1">
      <alignment horizontal="center" shrinkToFit="1"/>
      <protection hidden="1"/>
    </xf>
    <xf numFmtId="0" fontId="5" fillId="0" borderId="51" xfId="0" applyFont="1" applyBorder="1" applyAlignment="1" applyProtection="1">
      <alignment horizontal="center" shrinkToFit="1"/>
      <protection hidden="1"/>
    </xf>
    <xf numFmtId="0" fontId="5" fillId="0" borderId="46" xfId="0" applyFont="1" applyBorder="1" applyAlignment="1" applyProtection="1">
      <alignment horizontal="left" shrinkToFit="1"/>
      <protection hidden="1"/>
    </xf>
    <xf numFmtId="177" fontId="5" fillId="0" borderId="46" xfId="0" applyNumberFormat="1" applyFont="1" applyBorder="1" applyAlignment="1" applyProtection="1">
      <alignment horizontal="center" shrinkToFit="1"/>
      <protection hidden="1"/>
    </xf>
    <xf numFmtId="0" fontId="5" fillId="0" borderId="46" xfId="0" applyFont="1" applyBorder="1" applyAlignment="1" applyProtection="1">
      <alignment horizontal="center" shrinkToFit="1"/>
      <protection hidden="1"/>
    </xf>
    <xf numFmtId="0" fontId="5" fillId="0" borderId="50" xfId="0" applyFont="1" applyBorder="1" applyAlignment="1" applyProtection="1">
      <alignment horizontal="center" shrinkToFit="1"/>
      <protection hidden="1"/>
    </xf>
    <xf numFmtId="0" fontId="41" fillId="8" borderId="9" xfId="0" applyFont="1" applyFill="1" applyBorder="1" applyAlignment="1" applyProtection="1">
      <alignment horizontal="center" vertical="top" textRotation="255"/>
      <protection hidden="1"/>
    </xf>
    <xf numFmtId="0" fontId="41" fillId="8" borderId="15" xfId="0" applyFont="1" applyFill="1" applyBorder="1" applyAlignment="1" applyProtection="1">
      <alignment horizontal="center" vertical="top" textRotation="255"/>
      <protection hidden="1"/>
    </xf>
    <xf numFmtId="180" fontId="11" fillId="0" borderId="7" xfId="0" applyNumberFormat="1" applyFont="1" applyBorder="1" applyAlignment="1" applyProtection="1">
      <alignment horizontal="center" vertical="center" wrapText="1"/>
      <protection hidden="1"/>
    </xf>
    <xf numFmtId="180" fontId="11" fillId="0" borderId="0" xfId="0" applyNumberFormat="1" applyFont="1" applyAlignment="1" applyProtection="1">
      <alignment horizontal="center" vertical="center" wrapText="1"/>
      <protection hidden="1"/>
    </xf>
    <xf numFmtId="180" fontId="11" fillId="0" borderId="8" xfId="0" applyNumberFormat="1" applyFont="1" applyBorder="1" applyAlignment="1" applyProtection="1">
      <alignment horizontal="center" vertical="center" wrapText="1"/>
      <protection hidden="1"/>
    </xf>
    <xf numFmtId="180" fontId="11" fillId="0" borderId="27" xfId="0" applyNumberFormat="1" applyFont="1" applyBorder="1" applyAlignment="1" applyProtection="1">
      <alignment horizontal="center" vertical="center" wrapText="1"/>
      <protection hidden="1"/>
    </xf>
    <xf numFmtId="180" fontId="11" fillId="0" borderId="28" xfId="0" applyNumberFormat="1" applyFont="1" applyBorder="1" applyAlignment="1" applyProtection="1">
      <alignment horizontal="center" vertical="center" wrapText="1"/>
      <protection hidden="1"/>
    </xf>
    <xf numFmtId="180" fontId="11" fillId="0" borderId="25" xfId="0" applyNumberFormat="1" applyFont="1" applyBorder="1" applyAlignment="1" applyProtection="1">
      <alignment horizontal="center" vertical="center" wrapText="1"/>
      <protection hidden="1"/>
    </xf>
    <xf numFmtId="0" fontId="5" fillId="0" borderId="7"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5" fillId="0" borderId="27" xfId="0" applyFont="1" applyBorder="1" applyAlignment="1" applyProtection="1">
      <alignment horizontal="center" vertical="center"/>
      <protection hidden="1"/>
    </xf>
    <xf numFmtId="0" fontId="5" fillId="0" borderId="28" xfId="0" applyFont="1" applyBorder="1" applyAlignment="1" applyProtection="1">
      <alignment horizontal="center" vertical="center"/>
      <protection hidden="1"/>
    </xf>
    <xf numFmtId="0" fontId="8" fillId="0" borderId="7" xfId="0" applyFont="1" applyBorder="1" applyAlignment="1" applyProtection="1">
      <alignment horizontal="center" vertical="center"/>
      <protection hidden="1"/>
    </xf>
    <xf numFmtId="0" fontId="8" fillId="0" borderId="0" xfId="0" applyFont="1" applyAlignment="1" applyProtection="1">
      <alignment horizontal="center" vertical="center"/>
      <protection hidden="1"/>
    </xf>
    <xf numFmtId="0" fontId="8" fillId="0" borderId="27" xfId="0" applyFont="1" applyBorder="1" applyAlignment="1" applyProtection="1">
      <alignment horizontal="center" vertical="center"/>
      <protection hidden="1"/>
    </xf>
    <xf numFmtId="0" fontId="8" fillId="0" borderId="28" xfId="0" applyFont="1" applyBorder="1" applyAlignment="1" applyProtection="1">
      <alignment horizontal="center" vertical="center"/>
      <protection hidden="1"/>
    </xf>
    <xf numFmtId="0" fontId="21" fillId="0" borderId="7" xfId="0" applyFont="1" applyBorder="1" applyAlignment="1" applyProtection="1">
      <alignment horizontal="center" vertical="center"/>
      <protection hidden="1"/>
    </xf>
    <xf numFmtId="0" fontId="21" fillId="0" borderId="8" xfId="0" applyFont="1" applyBorder="1" applyAlignment="1" applyProtection="1">
      <alignment horizontal="center" vertical="center"/>
      <protection hidden="1"/>
    </xf>
    <xf numFmtId="0" fontId="21" fillId="0" borderId="27" xfId="0" applyFont="1" applyBorder="1" applyAlignment="1" applyProtection="1">
      <alignment horizontal="center" vertical="center"/>
      <protection hidden="1"/>
    </xf>
    <xf numFmtId="0" fontId="21" fillId="0" borderId="25" xfId="0" applyFont="1" applyBorder="1" applyAlignment="1" applyProtection="1">
      <alignment horizontal="center" vertical="center"/>
      <protection hidden="1"/>
    </xf>
    <xf numFmtId="0" fontId="21" fillId="0" borderId="16" xfId="0" applyFont="1" applyBorder="1" applyAlignment="1" applyProtection="1">
      <alignment horizontal="center" vertical="center"/>
      <protection hidden="1"/>
    </xf>
    <xf numFmtId="0" fontId="21" fillId="0" borderId="48" xfId="0" applyFont="1" applyBorder="1" applyAlignment="1" applyProtection="1">
      <alignment horizontal="center" vertical="center"/>
      <protection hidden="1"/>
    </xf>
    <xf numFmtId="0" fontId="18" fillId="0" borderId="32" xfId="0" applyFont="1" applyBorder="1" applyAlignment="1" applyProtection="1">
      <alignment horizontal="center" vertical="center"/>
      <protection hidden="1"/>
    </xf>
    <xf numFmtId="0" fontId="18" fillId="0" borderId="30" xfId="0" applyFont="1" applyBorder="1" applyAlignment="1" applyProtection="1">
      <alignment horizontal="center" vertical="center"/>
      <protection hidden="1"/>
    </xf>
    <xf numFmtId="0" fontId="18" fillId="0" borderId="31" xfId="0" applyFont="1" applyBorder="1" applyAlignment="1" applyProtection="1">
      <alignment horizontal="center" vertical="center"/>
      <protection hidden="1"/>
    </xf>
    <xf numFmtId="0" fontId="12" fillId="0" borderId="32" xfId="0" applyFont="1" applyBorder="1" applyAlignment="1" applyProtection="1">
      <alignment horizontal="left" vertical="top" wrapText="1" indent="1" shrinkToFit="1"/>
      <protection hidden="1"/>
    </xf>
    <xf numFmtId="0" fontId="12" fillId="0" borderId="30" xfId="0" applyFont="1" applyBorder="1" applyAlignment="1" applyProtection="1">
      <alignment horizontal="left" vertical="top" wrapText="1" indent="1" shrinkToFit="1"/>
      <protection hidden="1"/>
    </xf>
    <xf numFmtId="0" fontId="12" fillId="0" borderId="33" xfId="0" applyFont="1" applyBorder="1" applyAlignment="1" applyProtection="1">
      <alignment horizontal="left" vertical="top" wrapText="1" indent="1" shrinkToFit="1"/>
      <protection hidden="1"/>
    </xf>
    <xf numFmtId="0" fontId="0" fillId="9" borderId="65" xfId="0" applyFill="1" applyBorder="1" applyAlignment="1">
      <alignment horizontal="center" vertical="center" wrapText="1"/>
    </xf>
    <xf numFmtId="0" fontId="0" fillId="9" borderId="51" xfId="0" applyFill="1" applyBorder="1" applyAlignment="1">
      <alignment horizontal="center" vertical="center"/>
    </xf>
    <xf numFmtId="0" fontId="0" fillId="9" borderId="57" xfId="0" applyFill="1" applyBorder="1" applyAlignment="1">
      <alignment horizontal="center" vertical="center"/>
    </xf>
    <xf numFmtId="0" fontId="0" fillId="9" borderId="47" xfId="0" applyFill="1" applyBorder="1" applyAlignment="1">
      <alignment horizontal="center" vertical="center"/>
    </xf>
    <xf numFmtId="0" fontId="33" fillId="9" borderId="9" xfId="0" applyFont="1" applyFill="1" applyBorder="1" applyAlignment="1">
      <alignment horizontal="center" vertical="center"/>
    </xf>
    <xf numFmtId="0" fontId="33" fillId="9" borderId="49" xfId="0" applyFont="1" applyFill="1" applyBorder="1" applyAlignment="1">
      <alignment horizontal="center" vertical="center"/>
    </xf>
    <xf numFmtId="0" fontId="71" fillId="0" borderId="4" xfId="1" applyFont="1" applyBorder="1" applyAlignment="1" applyProtection="1">
      <alignment horizontal="center" vertical="center"/>
      <protection hidden="1"/>
    </xf>
    <xf numFmtId="0" fontId="71" fillId="0" borderId="5" xfId="1" applyFont="1" applyBorder="1" applyAlignment="1" applyProtection="1">
      <alignment horizontal="center" vertical="center"/>
      <protection hidden="1"/>
    </xf>
    <xf numFmtId="0" fontId="71" fillId="0" borderId="6" xfId="1" applyFont="1" applyBorder="1" applyAlignment="1" applyProtection="1">
      <alignment horizontal="center" vertical="center"/>
      <protection hidden="1"/>
    </xf>
    <xf numFmtId="0" fontId="71" fillId="0" borderId="27" xfId="1" applyFont="1" applyBorder="1" applyAlignment="1" applyProtection="1">
      <alignment horizontal="center" vertical="center"/>
      <protection hidden="1"/>
    </xf>
    <xf numFmtId="0" fontId="71" fillId="0" borderId="28" xfId="1" applyFont="1" applyBorder="1" applyAlignment="1" applyProtection="1">
      <alignment horizontal="center" vertical="center"/>
      <protection hidden="1"/>
    </xf>
    <xf numFmtId="0" fontId="71" fillId="0" borderId="25" xfId="1" applyFont="1" applyBorder="1" applyAlignment="1" applyProtection="1">
      <alignment horizontal="center" vertical="center"/>
      <protection hidden="1"/>
    </xf>
    <xf numFmtId="0" fontId="0" fillId="0" borderId="24" xfId="0" applyBorder="1" applyAlignment="1" applyProtection="1">
      <alignment horizontal="left" vertical="center" wrapText="1"/>
      <protection locked="0"/>
    </xf>
    <xf numFmtId="0" fontId="40" fillId="0" borderId="23" xfId="0" applyFont="1" applyBorder="1" applyAlignment="1">
      <alignment horizontal="center"/>
    </xf>
    <xf numFmtId="0" fontId="40" fillId="0" borderId="24" xfId="0" applyFont="1" applyBorder="1" applyAlignment="1">
      <alignment horizontal="center"/>
    </xf>
    <xf numFmtId="0" fontId="40" fillId="0" borderId="43" xfId="0" applyFont="1" applyBorder="1" applyAlignment="1">
      <alignment horizontal="center"/>
    </xf>
    <xf numFmtId="0" fontId="40" fillId="0" borderId="44" xfId="0" applyFont="1" applyBorder="1" applyAlignment="1">
      <alignment horizontal="center"/>
    </xf>
    <xf numFmtId="0" fontId="38" fillId="0" borderId="24" xfId="0" applyFont="1" applyBorder="1" applyAlignment="1">
      <alignment horizontal="center"/>
    </xf>
    <xf numFmtId="0" fontId="38" fillId="0" borderId="44" xfId="0" applyFont="1" applyBorder="1" applyAlignment="1">
      <alignment horizontal="center"/>
    </xf>
    <xf numFmtId="0" fontId="0" fillId="10" borderId="24" xfId="0" applyFill="1" applyBorder="1" applyAlignment="1" applyProtection="1">
      <alignment horizontal="left" vertical="center"/>
      <protection locked="0"/>
    </xf>
    <xf numFmtId="0" fontId="0" fillId="0" borderId="24" xfId="0" applyBorder="1" applyAlignment="1" applyProtection="1">
      <alignment horizontal="center" vertical="center"/>
      <protection locked="0"/>
    </xf>
    <xf numFmtId="0" fontId="28" fillId="0" borderId="4" xfId="0" applyFont="1" applyBorder="1" applyAlignment="1">
      <alignment horizontal="center" vertical="center"/>
    </xf>
    <xf numFmtId="0" fontId="28" fillId="0" borderId="5" xfId="0" applyFont="1" applyBorder="1" applyAlignment="1">
      <alignment horizontal="center" vertical="center"/>
    </xf>
    <xf numFmtId="0" fontId="28" fillId="0" borderId="59" xfId="0" applyFont="1" applyBorder="1" applyAlignment="1">
      <alignment horizontal="center" vertical="center"/>
    </xf>
    <xf numFmtId="0" fontId="28" fillId="0" borderId="39" xfId="0" applyFont="1" applyBorder="1" applyAlignment="1">
      <alignment horizontal="center" vertical="center"/>
    </xf>
    <xf numFmtId="0" fontId="28" fillId="0" borderId="38" xfId="0" applyFont="1" applyBorder="1" applyAlignment="1">
      <alignment horizontal="center" vertical="center"/>
    </xf>
    <xf numFmtId="0" fontId="28" fillId="0" borderId="40" xfId="0" applyFont="1" applyBorder="1" applyAlignment="1">
      <alignment horizontal="center" vertical="center"/>
    </xf>
  </cellXfs>
  <cellStyles count="3">
    <cellStyle name="ハイパーリンク" xfId="1" builtinId="8"/>
    <cellStyle name="ハイパーリンク 2" xfId="2" xr:uid="{00000000-0005-0000-0000-000001000000}"/>
    <cellStyle name="標準" xfId="0" builtinId="0"/>
  </cellStyles>
  <dxfs count="68">
    <dxf>
      <fill>
        <patternFill>
          <bgColor theme="9" tint="0.59996337778862885"/>
        </patternFill>
      </fill>
    </dxf>
    <dxf>
      <fill>
        <patternFill>
          <bgColor theme="9" tint="0.59996337778862885"/>
        </patternFill>
      </fill>
    </dxf>
    <dxf>
      <fill>
        <patternFill>
          <fgColor theme="0"/>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fgColor theme="0"/>
        </patternFill>
      </fill>
    </dxf>
    <dxf>
      <font>
        <color theme="0"/>
      </font>
      <fill>
        <patternFill>
          <fgColor theme="0"/>
          <bgColor theme="0"/>
        </patternFill>
      </fill>
      <border>
        <left/>
        <right/>
        <top/>
        <bottom/>
        <vertical/>
        <horizontal/>
      </border>
    </dxf>
    <dxf>
      <fill>
        <patternFill>
          <fgColor theme="0"/>
        </patternFill>
      </fill>
    </dxf>
    <dxf>
      <font>
        <color theme="0"/>
      </font>
      <fill>
        <patternFill>
          <fgColor theme="0"/>
          <bgColor theme="0"/>
        </patternFill>
      </fill>
      <border>
        <left/>
        <right/>
        <top/>
        <bottom/>
        <vertical/>
        <horizontal/>
      </border>
    </dxf>
    <dxf>
      <fill>
        <patternFill>
          <fgColor theme="0"/>
        </patternFill>
      </fill>
    </dxf>
    <dxf>
      <border>
        <left style="thin">
          <color auto="1"/>
        </left>
        <right style="thin">
          <color auto="1"/>
        </right>
        <top style="thin">
          <color auto="1"/>
        </top>
        <bottom style="thin">
          <color auto="1"/>
        </bottom>
        <vertical/>
        <horizontal/>
      </border>
    </dxf>
    <dxf>
      <fill>
        <patternFill>
          <bgColor theme="8" tint="0.79998168889431442"/>
        </patternFill>
      </fill>
    </dxf>
    <dxf>
      <font>
        <b/>
        <i val="0"/>
        <color auto="1"/>
      </font>
      <fill>
        <patternFill>
          <bgColor theme="0"/>
        </patternFill>
      </fill>
    </dxf>
    <dxf>
      <font>
        <b/>
        <i val="0"/>
        <color auto="1"/>
      </font>
      <fill>
        <patternFill>
          <bgColor theme="0"/>
        </patternFill>
      </fill>
    </dxf>
    <dxf>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8" tint="0.79998168889431442"/>
        </patternFill>
      </fill>
    </dxf>
    <dxf>
      <font>
        <color theme="0"/>
      </font>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auto="1"/>
      </font>
      <fill>
        <patternFill>
          <bgColor theme="6" tint="0.59996337778862885"/>
        </patternFill>
      </fill>
      <border>
        <right style="thin">
          <color auto="1"/>
        </right>
        <top style="thin">
          <color auto="1"/>
        </top>
        <bottom style="thin">
          <color auto="1"/>
        </bottom>
      </border>
    </dxf>
    <dxf>
      <fill>
        <patternFill>
          <bgColor theme="8" tint="0.79998168889431442"/>
        </patternFill>
      </fill>
    </dxf>
    <dxf>
      <font>
        <b/>
        <i val="0"/>
        <color auto="1"/>
      </font>
      <fill>
        <patternFill>
          <bgColor theme="0"/>
        </patternFill>
      </fill>
    </dxf>
    <dxf>
      <font>
        <b/>
        <i val="0"/>
        <color auto="1"/>
      </font>
      <fill>
        <patternFill>
          <bgColor theme="0"/>
        </patternFill>
      </fill>
    </dxf>
    <dxf>
      <fill>
        <patternFill>
          <bgColor theme="8" tint="0.79998168889431442"/>
        </patternFill>
      </fill>
    </dxf>
    <dxf>
      <font>
        <b/>
        <i val="0"/>
      </font>
      <fill>
        <patternFill>
          <bgColor theme="0"/>
        </patternFill>
      </fill>
    </dxf>
    <dxf>
      <border>
        <left style="thin">
          <color auto="1"/>
        </left>
        <right style="thin">
          <color auto="1"/>
        </right>
        <top style="thin">
          <color auto="1"/>
        </top>
        <bottom style="thin">
          <color auto="1"/>
        </bottom>
        <vertical/>
        <horizontal/>
      </border>
    </dxf>
    <dxf>
      <fill>
        <patternFill>
          <bgColor theme="0"/>
        </patternFill>
      </fill>
    </dxf>
    <dxf>
      <border>
        <left style="thin">
          <color auto="1"/>
        </left>
        <right style="thin">
          <color auto="1"/>
        </right>
        <vertical/>
        <horizontal/>
      </border>
    </dxf>
    <dxf>
      <fill>
        <patternFill>
          <bgColor theme="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border>
        <top style="thin">
          <color auto="1"/>
        </top>
        <bottom style="thin">
          <color auto="1"/>
        </bottom>
        <vertical/>
        <horizontal/>
      </border>
    </dxf>
    <dxf>
      <border>
        <top style="thin">
          <color auto="1"/>
        </top>
        <bottom style="thin">
          <color auto="1"/>
        </bottom>
        <vertical/>
        <horizontal/>
      </border>
    </dxf>
    <dxf>
      <border>
        <left style="thin">
          <color auto="1"/>
        </left>
        <vertical/>
        <horizontal/>
      </border>
    </dxf>
    <dxf>
      <border>
        <left style="thin">
          <color auto="1"/>
        </left>
        <vertical/>
        <horizontal/>
      </border>
    </dxf>
    <dxf>
      <font>
        <color theme="0"/>
      </font>
    </dxf>
    <dxf>
      <font>
        <color theme="0"/>
      </font>
    </dxf>
    <dxf>
      <fill>
        <patternFill>
          <bgColor theme="8" tint="0.79998168889431442"/>
        </patternFill>
      </fill>
    </dxf>
    <dxf>
      <fill>
        <patternFill>
          <bgColor theme="8" tint="0.79998168889431442"/>
        </patternFill>
      </fill>
    </dxf>
    <dxf>
      <fill>
        <patternFill patternType="none">
          <bgColor auto="1"/>
        </patternFill>
      </fill>
      <border>
        <left style="thin">
          <color auto="1"/>
        </left>
        <right style="thin">
          <color auto="1"/>
        </right>
        <top style="thin">
          <color auto="1"/>
        </top>
        <bottom style="thin">
          <color auto="1"/>
        </bottom>
        <vertical/>
        <horizontal/>
      </border>
    </dxf>
    <dxf>
      <fill>
        <patternFill>
          <bgColor theme="8" tint="0.79998168889431442"/>
        </patternFill>
      </fill>
    </dxf>
    <dxf>
      <font>
        <color rgb="FFFF0000"/>
      </font>
      <numFmt numFmtId="0" formatCode="Genera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rgb="FFFF0000"/>
      </font>
      <fill>
        <patternFill>
          <bgColor theme="8" tint="0.79998168889431442"/>
        </patternFill>
      </fill>
    </dxf>
    <dxf>
      <font>
        <color rgb="FFFF0000"/>
      </font>
    </dxf>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trlProps/ctrlProp1.xml><?xml version="1.0" encoding="utf-8"?>
<formControlPr xmlns="http://schemas.microsoft.com/office/spreadsheetml/2009/9/main" objectType="CheckBox" fmlaLink="BG30" lockText="1"/>
</file>

<file path=xl/ctrlProps/ctrlProp10.xml><?xml version="1.0" encoding="utf-8"?>
<formControlPr xmlns="http://schemas.microsoft.com/office/spreadsheetml/2009/9/main" objectType="CheckBox" fmlaLink="$BK$99" lockText="1"/>
</file>

<file path=xl/ctrlProps/ctrlProp11.xml><?xml version="1.0" encoding="utf-8"?>
<formControlPr xmlns="http://schemas.microsoft.com/office/spreadsheetml/2009/9/main" objectType="CheckBox" fmlaLink="$BK$98" lockText="1"/>
</file>

<file path=xl/ctrlProps/ctrlProp12.xml><?xml version="1.0" encoding="utf-8"?>
<formControlPr xmlns="http://schemas.microsoft.com/office/spreadsheetml/2009/9/main" objectType="CheckBox" fmlaLink="$BK$100" lockText="1"/>
</file>

<file path=xl/ctrlProps/ctrlProp13.xml><?xml version="1.0" encoding="utf-8"?>
<formControlPr xmlns="http://schemas.microsoft.com/office/spreadsheetml/2009/9/main" objectType="CheckBox" checked="Checked" lockText="1"/>
</file>

<file path=xl/ctrlProps/ctrlProp14.xml><?xml version="1.0" encoding="utf-8"?>
<formControlPr xmlns="http://schemas.microsoft.com/office/spreadsheetml/2009/9/main" objectType="CheckBox" fmlaLink="$BK$106" lockText="1"/>
</file>

<file path=xl/ctrlProps/ctrlProp15.xml><?xml version="1.0" encoding="utf-8"?>
<formControlPr xmlns="http://schemas.microsoft.com/office/spreadsheetml/2009/9/main" objectType="CheckBox" fmlaLink="$BK$107" lockText="1"/>
</file>

<file path=xl/ctrlProps/ctrlProp16.xml><?xml version="1.0" encoding="utf-8"?>
<formControlPr xmlns="http://schemas.microsoft.com/office/spreadsheetml/2009/9/main" objectType="Radio" checked="Checked" firstButton="1" fmlaLink="'プルダウン（非表示予定）'!$A$61" lockText="1"/>
</file>

<file path=xl/ctrlProps/ctrlProp17.xml><?xml version="1.0" encoding="utf-8"?>
<formControlPr xmlns="http://schemas.microsoft.com/office/spreadsheetml/2009/9/main" objectType="Radio" lockText="1"/>
</file>

<file path=xl/ctrlProps/ctrlProp18.xml><?xml version="1.0" encoding="utf-8"?>
<formControlPr xmlns="http://schemas.microsoft.com/office/spreadsheetml/2009/9/main" objectType="Radio" lockText="1"/>
</file>

<file path=xl/ctrlProps/ctrlProp19.xml><?xml version="1.0" encoding="utf-8"?>
<formControlPr xmlns="http://schemas.microsoft.com/office/spreadsheetml/2009/9/main" objectType="Radio" lockText="1"/>
</file>

<file path=xl/ctrlProps/ctrlProp2.xml><?xml version="1.0" encoding="utf-8"?>
<formControlPr xmlns="http://schemas.microsoft.com/office/spreadsheetml/2009/9/main" objectType="CheckBox" fmlaLink="$BG$30" lockText="1"/>
</file>

<file path=xl/ctrlProps/ctrlProp20.xml><?xml version="1.0" encoding="utf-8"?>
<formControlPr xmlns="http://schemas.microsoft.com/office/spreadsheetml/2009/9/main" objectType="Radio" lockText="1"/>
</file>

<file path=xl/ctrlProps/ctrlProp21.xml><?xml version="1.0" encoding="utf-8"?>
<formControlPr xmlns="http://schemas.microsoft.com/office/spreadsheetml/2009/9/main" objectType="Radio" lockText="1"/>
</file>

<file path=xl/ctrlProps/ctrlProp22.xml><?xml version="1.0" encoding="utf-8"?>
<formControlPr xmlns="http://schemas.microsoft.com/office/spreadsheetml/2009/9/main" objectType="Radio" lockText="1"/>
</file>

<file path=xl/ctrlProps/ctrlProp23.xml><?xml version="1.0" encoding="utf-8"?>
<formControlPr xmlns="http://schemas.microsoft.com/office/spreadsheetml/2009/9/main" objectType="Radio" lockText="1"/>
</file>

<file path=xl/ctrlProps/ctrlProp24.xml><?xml version="1.0" encoding="utf-8"?>
<formControlPr xmlns="http://schemas.microsoft.com/office/spreadsheetml/2009/9/main" objectType="Radio" lockText="1"/>
</file>

<file path=xl/ctrlProps/ctrlProp25.xml><?xml version="1.0" encoding="utf-8"?>
<formControlPr xmlns="http://schemas.microsoft.com/office/spreadsheetml/2009/9/main" objectType="Radio" lockText="1"/>
</file>

<file path=xl/ctrlProps/ctrlProp26.xml><?xml version="1.0" encoding="utf-8"?>
<formControlPr xmlns="http://schemas.microsoft.com/office/spreadsheetml/2009/9/main" objectType="Radio" lockText="1"/>
</file>

<file path=xl/ctrlProps/ctrlProp27.xml><?xml version="1.0" encoding="utf-8"?>
<formControlPr xmlns="http://schemas.microsoft.com/office/spreadsheetml/2009/9/main" objectType="Radio" lockText="1"/>
</file>

<file path=xl/ctrlProps/ctrlProp28.xml><?xml version="1.0" encoding="utf-8"?>
<formControlPr xmlns="http://schemas.microsoft.com/office/spreadsheetml/2009/9/main" objectType="Radio" lockText="1"/>
</file>

<file path=xl/ctrlProps/ctrlProp29.xml><?xml version="1.0" encoding="utf-8"?>
<formControlPr xmlns="http://schemas.microsoft.com/office/spreadsheetml/2009/9/main" objectType="Radio" lockText="1"/>
</file>

<file path=xl/ctrlProps/ctrlProp3.xml><?xml version="1.0" encoding="utf-8"?>
<formControlPr xmlns="http://schemas.microsoft.com/office/spreadsheetml/2009/9/main" objectType="CheckBox" fmlaLink="BG30" lockText="1"/>
</file>

<file path=xl/ctrlProps/ctrlProp30.xml><?xml version="1.0" encoding="utf-8"?>
<formControlPr xmlns="http://schemas.microsoft.com/office/spreadsheetml/2009/9/main" objectType="Radio" lockText="1"/>
</file>

<file path=xl/ctrlProps/ctrlProp31.xml><?xml version="1.0" encoding="utf-8"?>
<formControlPr xmlns="http://schemas.microsoft.com/office/spreadsheetml/2009/9/main" objectType="Radio" lockText="1"/>
</file>

<file path=xl/ctrlProps/ctrlProp32.xml><?xml version="1.0" encoding="utf-8"?>
<formControlPr xmlns="http://schemas.microsoft.com/office/spreadsheetml/2009/9/main" objectType="Radio" lockText="1"/>
</file>

<file path=xl/ctrlProps/ctrlProp33.xml><?xml version="1.0" encoding="utf-8"?>
<formControlPr xmlns="http://schemas.microsoft.com/office/spreadsheetml/2009/9/main" objectType="Radio" lockText="1"/>
</file>

<file path=xl/ctrlProps/ctrlProp34.xml><?xml version="1.0" encoding="utf-8"?>
<formControlPr xmlns="http://schemas.microsoft.com/office/spreadsheetml/2009/9/main" objectType="Radio" lockText="1"/>
</file>

<file path=xl/ctrlProps/ctrlProp35.xml><?xml version="1.0" encoding="utf-8"?>
<formControlPr xmlns="http://schemas.microsoft.com/office/spreadsheetml/2009/9/main" objectType="Radio" lockText="1"/>
</file>

<file path=xl/ctrlProps/ctrlProp36.xml><?xml version="1.0" encoding="utf-8"?>
<formControlPr xmlns="http://schemas.microsoft.com/office/spreadsheetml/2009/9/main" objectType="Radio" lockText="1"/>
</file>

<file path=xl/ctrlProps/ctrlProp37.xml><?xml version="1.0" encoding="utf-8"?>
<formControlPr xmlns="http://schemas.microsoft.com/office/spreadsheetml/2009/9/main" objectType="Radio" lockText="1"/>
</file>

<file path=xl/ctrlProps/ctrlProp38.xml><?xml version="1.0" encoding="utf-8"?>
<formControlPr xmlns="http://schemas.microsoft.com/office/spreadsheetml/2009/9/main" objectType="Radio" lockText="1"/>
</file>

<file path=xl/ctrlProps/ctrlProp39.xml><?xml version="1.0" encoding="utf-8"?>
<formControlPr xmlns="http://schemas.microsoft.com/office/spreadsheetml/2009/9/main" objectType="Radio" lockText="1"/>
</file>

<file path=xl/ctrlProps/ctrlProp4.xml><?xml version="1.0" encoding="utf-8"?>
<formControlPr xmlns="http://schemas.microsoft.com/office/spreadsheetml/2009/9/main" objectType="CheckBox" checked="Checked" fmlaLink="$BK$87" lockText="1"/>
</file>

<file path=xl/ctrlProps/ctrlProp40.xml><?xml version="1.0" encoding="utf-8"?>
<formControlPr xmlns="http://schemas.microsoft.com/office/spreadsheetml/2009/9/main" objectType="CheckBox" fmlaLink="$BN$100" lockText="1"/>
</file>

<file path=xl/ctrlProps/ctrlProp5.xml><?xml version="1.0" encoding="utf-8"?>
<formControlPr xmlns="http://schemas.microsoft.com/office/spreadsheetml/2009/9/main" objectType="CheckBox" checked="Checked" fmlaLink="$BK$88" lockText="1"/>
</file>

<file path=xl/ctrlProps/ctrlProp6.xml><?xml version="1.0" encoding="utf-8"?>
<formControlPr xmlns="http://schemas.microsoft.com/office/spreadsheetml/2009/9/main" objectType="CheckBox" fmlaLink="$BK$89" lockText="1"/>
</file>

<file path=xl/ctrlProps/ctrlProp7.xml><?xml version="1.0" encoding="utf-8"?>
<formControlPr xmlns="http://schemas.microsoft.com/office/spreadsheetml/2009/9/main" objectType="CheckBox" fmlaLink="$BK$90" lockText="1"/>
</file>

<file path=xl/ctrlProps/ctrlProp8.xml><?xml version="1.0" encoding="utf-8"?>
<formControlPr xmlns="http://schemas.microsoft.com/office/spreadsheetml/2009/9/main" objectType="CheckBox" fmlaLink="$BK$91" lockText="1"/>
</file>

<file path=xl/ctrlProps/ctrlProp9.xml><?xml version="1.0" encoding="utf-8"?>
<formControlPr xmlns="http://schemas.microsoft.com/office/spreadsheetml/2009/9/main" objectType="CheckBox" checked="Checked"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28</xdr:row>
          <xdr:rowOff>0</xdr:rowOff>
        </xdr:from>
        <xdr:to>
          <xdr:col>5</xdr:col>
          <xdr:colOff>85725</xdr:colOff>
          <xdr:row>29</xdr:row>
          <xdr:rowOff>247650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29</xdr:row>
          <xdr:rowOff>228600</xdr:rowOff>
        </xdr:from>
        <xdr:to>
          <xdr:col>2</xdr:col>
          <xdr:colOff>180975</xdr:colOff>
          <xdr:row>32</xdr:row>
          <xdr:rowOff>161925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266700</xdr:colOff>
      <xdr:row>3</xdr:row>
      <xdr:rowOff>41462</xdr:rowOff>
    </xdr:from>
    <xdr:to>
      <xdr:col>30</xdr:col>
      <xdr:colOff>231913</xdr:colOff>
      <xdr:row>15</xdr:row>
      <xdr:rowOff>184337</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7712765" y="894571"/>
          <a:ext cx="4247322" cy="2785027"/>
        </a:xfrm>
        <a:prstGeom prst="rect">
          <a:avLst/>
        </a:prstGeom>
        <a:noFill/>
        <a:ln w="28575">
          <a:solidFill>
            <a:schemeClr val="accent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76200</xdr:colOff>
          <xdr:row>131</xdr:row>
          <xdr:rowOff>0</xdr:rowOff>
        </xdr:from>
        <xdr:to>
          <xdr:col>9</xdr:col>
          <xdr:colOff>85725</xdr:colOff>
          <xdr:row>133</xdr:row>
          <xdr:rowOff>9525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200025</xdr:colOff>
          <xdr:row>112</xdr:row>
          <xdr:rowOff>38100</xdr:rowOff>
        </xdr:from>
        <xdr:to>
          <xdr:col>9</xdr:col>
          <xdr:colOff>85725</xdr:colOff>
          <xdr:row>114</xdr:row>
          <xdr:rowOff>9525</xdr:rowOff>
        </xdr:to>
        <xdr:sp macro="" textlink="">
          <xdr:nvSpPr>
            <xdr:cNvPr id="1408" name="Check Box 384" hidden="1">
              <a:extLst>
                <a:ext uri="{63B3BB69-23CF-44E3-9099-C40C66FF867C}">
                  <a14:compatExt spid="_x0000_s1408"/>
                </a:ext>
                <a:ext uri="{FF2B5EF4-FFF2-40B4-BE49-F238E27FC236}">
                  <a16:creationId xmlns:a16="http://schemas.microsoft.com/office/drawing/2014/main" id="{00000000-0008-0000-0000-00008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112</xdr:row>
          <xdr:rowOff>38100</xdr:rowOff>
        </xdr:from>
        <xdr:to>
          <xdr:col>12</xdr:col>
          <xdr:colOff>85725</xdr:colOff>
          <xdr:row>114</xdr:row>
          <xdr:rowOff>9525</xdr:rowOff>
        </xdr:to>
        <xdr:sp macro="" textlink="">
          <xdr:nvSpPr>
            <xdr:cNvPr id="1409" name="Check Box 385" hidden="1">
              <a:extLst>
                <a:ext uri="{63B3BB69-23CF-44E3-9099-C40C66FF867C}">
                  <a14:compatExt spid="_x0000_s1409"/>
                </a:ext>
                <a:ext uri="{FF2B5EF4-FFF2-40B4-BE49-F238E27FC236}">
                  <a16:creationId xmlns:a16="http://schemas.microsoft.com/office/drawing/2014/main" id="{00000000-0008-0000-0000-00008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112</xdr:row>
          <xdr:rowOff>38100</xdr:rowOff>
        </xdr:from>
        <xdr:to>
          <xdr:col>15</xdr:col>
          <xdr:colOff>95250</xdr:colOff>
          <xdr:row>114</xdr:row>
          <xdr:rowOff>9525</xdr:rowOff>
        </xdr:to>
        <xdr:sp macro="" textlink="">
          <xdr:nvSpPr>
            <xdr:cNvPr id="1410" name="Check Box 386" hidden="1">
              <a:extLst>
                <a:ext uri="{63B3BB69-23CF-44E3-9099-C40C66FF867C}">
                  <a14:compatExt spid="_x0000_s1410"/>
                </a:ext>
                <a:ext uri="{FF2B5EF4-FFF2-40B4-BE49-F238E27FC236}">
                  <a16:creationId xmlns:a16="http://schemas.microsoft.com/office/drawing/2014/main" id="{00000000-0008-0000-0000-00008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209550</xdr:colOff>
          <xdr:row>112</xdr:row>
          <xdr:rowOff>38100</xdr:rowOff>
        </xdr:from>
        <xdr:to>
          <xdr:col>18</xdr:col>
          <xdr:colOff>95250</xdr:colOff>
          <xdr:row>114</xdr:row>
          <xdr:rowOff>9525</xdr:rowOff>
        </xdr:to>
        <xdr:sp macro="" textlink="">
          <xdr:nvSpPr>
            <xdr:cNvPr id="1411" name="Check Box 387" hidden="1">
              <a:extLst>
                <a:ext uri="{63B3BB69-23CF-44E3-9099-C40C66FF867C}">
                  <a14:compatExt spid="_x0000_s1411"/>
                </a:ext>
                <a:ext uri="{FF2B5EF4-FFF2-40B4-BE49-F238E27FC236}">
                  <a16:creationId xmlns:a16="http://schemas.microsoft.com/office/drawing/2014/main" id="{00000000-0008-0000-0000-00008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112</xdr:row>
          <xdr:rowOff>38100</xdr:rowOff>
        </xdr:from>
        <xdr:to>
          <xdr:col>21</xdr:col>
          <xdr:colOff>95250</xdr:colOff>
          <xdr:row>114</xdr:row>
          <xdr:rowOff>9525</xdr:rowOff>
        </xdr:to>
        <xdr:sp macro="" textlink="">
          <xdr:nvSpPr>
            <xdr:cNvPr id="1412" name="Check Box 388" hidden="1">
              <a:extLst>
                <a:ext uri="{63B3BB69-23CF-44E3-9099-C40C66FF867C}">
                  <a14:compatExt spid="_x0000_s1412"/>
                </a:ext>
                <a:ext uri="{FF2B5EF4-FFF2-40B4-BE49-F238E27FC236}">
                  <a16:creationId xmlns:a16="http://schemas.microsoft.com/office/drawing/2014/main" id="{00000000-0008-0000-0000-00008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118</xdr:row>
          <xdr:rowOff>38100</xdr:rowOff>
        </xdr:from>
        <xdr:to>
          <xdr:col>9</xdr:col>
          <xdr:colOff>85725</xdr:colOff>
          <xdr:row>120</xdr:row>
          <xdr:rowOff>28575</xdr:rowOff>
        </xdr:to>
        <xdr:sp macro="" textlink="">
          <xdr:nvSpPr>
            <xdr:cNvPr id="1413" name="Check Box 389" hidden="1">
              <a:extLst>
                <a:ext uri="{63B3BB69-23CF-44E3-9099-C40C66FF867C}">
                  <a14:compatExt spid="_x0000_s1413"/>
                </a:ext>
                <a:ext uri="{FF2B5EF4-FFF2-40B4-BE49-F238E27FC236}">
                  <a16:creationId xmlns:a16="http://schemas.microsoft.com/office/drawing/2014/main" id="{00000000-0008-0000-0000-00008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118</xdr:row>
          <xdr:rowOff>38100</xdr:rowOff>
        </xdr:from>
        <xdr:to>
          <xdr:col>15</xdr:col>
          <xdr:colOff>95250</xdr:colOff>
          <xdr:row>120</xdr:row>
          <xdr:rowOff>28575</xdr:rowOff>
        </xdr:to>
        <xdr:sp macro="" textlink="">
          <xdr:nvSpPr>
            <xdr:cNvPr id="1414" name="Check Box 390" hidden="1">
              <a:extLst>
                <a:ext uri="{63B3BB69-23CF-44E3-9099-C40C66FF867C}">
                  <a14:compatExt spid="_x0000_s1414"/>
                </a:ext>
                <a:ext uri="{FF2B5EF4-FFF2-40B4-BE49-F238E27FC236}">
                  <a16:creationId xmlns:a16="http://schemas.microsoft.com/office/drawing/2014/main" id="{00000000-0008-0000-0000-00008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118</xdr:row>
          <xdr:rowOff>38100</xdr:rowOff>
        </xdr:from>
        <xdr:to>
          <xdr:col>11</xdr:col>
          <xdr:colOff>76200</xdr:colOff>
          <xdr:row>120</xdr:row>
          <xdr:rowOff>28575</xdr:rowOff>
        </xdr:to>
        <xdr:sp macro="" textlink="">
          <xdr:nvSpPr>
            <xdr:cNvPr id="1415" name="Check Box 391" hidden="1">
              <a:extLst>
                <a:ext uri="{63B3BB69-23CF-44E3-9099-C40C66FF867C}">
                  <a14:compatExt spid="_x0000_s1415"/>
                </a:ext>
                <a:ext uri="{FF2B5EF4-FFF2-40B4-BE49-F238E27FC236}">
                  <a16:creationId xmlns:a16="http://schemas.microsoft.com/office/drawing/2014/main" id="{00000000-0008-0000-0000-00008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118</xdr:row>
          <xdr:rowOff>38100</xdr:rowOff>
        </xdr:from>
        <xdr:to>
          <xdr:col>13</xdr:col>
          <xdr:colOff>95250</xdr:colOff>
          <xdr:row>120</xdr:row>
          <xdr:rowOff>28575</xdr:rowOff>
        </xdr:to>
        <xdr:sp macro="" textlink="">
          <xdr:nvSpPr>
            <xdr:cNvPr id="1416" name="Check Box 392" hidden="1">
              <a:extLst>
                <a:ext uri="{63B3BB69-23CF-44E3-9099-C40C66FF867C}">
                  <a14:compatExt spid="_x0000_s1416"/>
                </a:ext>
                <a:ext uri="{FF2B5EF4-FFF2-40B4-BE49-F238E27FC236}">
                  <a16:creationId xmlns:a16="http://schemas.microsoft.com/office/drawing/2014/main" id="{00000000-0008-0000-0000-00008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115</xdr:row>
          <xdr:rowOff>38100</xdr:rowOff>
        </xdr:from>
        <xdr:to>
          <xdr:col>9</xdr:col>
          <xdr:colOff>85725</xdr:colOff>
          <xdr:row>117</xdr:row>
          <xdr:rowOff>28575</xdr:rowOff>
        </xdr:to>
        <xdr:sp macro="" textlink="">
          <xdr:nvSpPr>
            <xdr:cNvPr id="1423" name="Check Box 399" hidden="1">
              <a:extLst>
                <a:ext uri="{63B3BB69-23CF-44E3-9099-C40C66FF867C}">
                  <a14:compatExt spid="_x0000_s1423"/>
                </a:ext>
                <a:ext uri="{FF2B5EF4-FFF2-40B4-BE49-F238E27FC236}">
                  <a16:creationId xmlns:a16="http://schemas.microsoft.com/office/drawing/2014/main" id="{00000000-0008-0000-0000-00008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115</xdr:row>
          <xdr:rowOff>38100</xdr:rowOff>
        </xdr:from>
        <xdr:to>
          <xdr:col>12</xdr:col>
          <xdr:colOff>85725</xdr:colOff>
          <xdr:row>117</xdr:row>
          <xdr:rowOff>28575</xdr:rowOff>
        </xdr:to>
        <xdr:sp macro="" textlink="">
          <xdr:nvSpPr>
            <xdr:cNvPr id="1424" name="Check Box 400" hidden="1">
              <a:extLst>
                <a:ext uri="{63B3BB69-23CF-44E3-9099-C40C66FF867C}">
                  <a14:compatExt spid="_x0000_s1424"/>
                </a:ext>
                <a:ext uri="{FF2B5EF4-FFF2-40B4-BE49-F238E27FC236}">
                  <a16:creationId xmlns:a16="http://schemas.microsoft.com/office/drawing/2014/main" id="{00000000-0008-0000-0000-00009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115</xdr:row>
          <xdr:rowOff>38100</xdr:rowOff>
        </xdr:from>
        <xdr:to>
          <xdr:col>15</xdr:col>
          <xdr:colOff>95250</xdr:colOff>
          <xdr:row>117</xdr:row>
          <xdr:rowOff>28575</xdr:rowOff>
        </xdr:to>
        <xdr:sp macro="" textlink="">
          <xdr:nvSpPr>
            <xdr:cNvPr id="1425" name="Check Box 401" hidden="1">
              <a:extLst>
                <a:ext uri="{63B3BB69-23CF-44E3-9099-C40C66FF867C}">
                  <a14:compatExt spid="_x0000_s1425"/>
                </a:ext>
                <a:ext uri="{FF2B5EF4-FFF2-40B4-BE49-F238E27FC236}">
                  <a16:creationId xmlns:a16="http://schemas.microsoft.com/office/drawing/2014/main" id="{00000000-0008-0000-0000-00009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97</xdr:row>
          <xdr:rowOff>9525</xdr:rowOff>
        </xdr:from>
        <xdr:to>
          <xdr:col>9</xdr:col>
          <xdr:colOff>114300</xdr:colOff>
          <xdr:row>98</xdr:row>
          <xdr:rowOff>0</xdr:rowOff>
        </xdr:to>
        <xdr:sp macro="" textlink="">
          <xdr:nvSpPr>
            <xdr:cNvPr id="1448" name="Option Button 424" hidden="1">
              <a:extLst>
                <a:ext uri="{63B3BB69-23CF-44E3-9099-C40C66FF867C}">
                  <a14:compatExt spid="_x0000_s1448"/>
                </a:ext>
                <a:ext uri="{FF2B5EF4-FFF2-40B4-BE49-F238E27FC236}">
                  <a16:creationId xmlns:a16="http://schemas.microsoft.com/office/drawing/2014/main" id="{00000000-0008-0000-0000-0000A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97</xdr:row>
          <xdr:rowOff>9525</xdr:rowOff>
        </xdr:from>
        <xdr:to>
          <xdr:col>12</xdr:col>
          <xdr:colOff>114300</xdr:colOff>
          <xdr:row>98</xdr:row>
          <xdr:rowOff>0</xdr:rowOff>
        </xdr:to>
        <xdr:sp macro="" textlink="">
          <xdr:nvSpPr>
            <xdr:cNvPr id="1449" name="Option Button 425" hidden="1">
              <a:extLst>
                <a:ext uri="{63B3BB69-23CF-44E3-9099-C40C66FF867C}">
                  <a14:compatExt spid="_x0000_s1449"/>
                </a:ext>
                <a:ext uri="{FF2B5EF4-FFF2-40B4-BE49-F238E27FC236}">
                  <a16:creationId xmlns:a16="http://schemas.microsoft.com/office/drawing/2014/main" id="{00000000-0008-0000-0000-0000A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97</xdr:row>
          <xdr:rowOff>9525</xdr:rowOff>
        </xdr:from>
        <xdr:to>
          <xdr:col>15</xdr:col>
          <xdr:colOff>114300</xdr:colOff>
          <xdr:row>97</xdr:row>
          <xdr:rowOff>247650</xdr:rowOff>
        </xdr:to>
        <xdr:sp macro="" textlink="">
          <xdr:nvSpPr>
            <xdr:cNvPr id="1450" name="Option Button 426" hidden="1">
              <a:extLst>
                <a:ext uri="{63B3BB69-23CF-44E3-9099-C40C66FF867C}">
                  <a14:compatExt spid="_x0000_s1450"/>
                </a:ext>
                <a:ext uri="{FF2B5EF4-FFF2-40B4-BE49-F238E27FC236}">
                  <a16:creationId xmlns:a16="http://schemas.microsoft.com/office/drawing/2014/main" id="{00000000-0008-0000-0000-0000A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97</xdr:row>
          <xdr:rowOff>9525</xdr:rowOff>
        </xdr:from>
        <xdr:to>
          <xdr:col>18</xdr:col>
          <xdr:colOff>114300</xdr:colOff>
          <xdr:row>98</xdr:row>
          <xdr:rowOff>0</xdr:rowOff>
        </xdr:to>
        <xdr:sp macro="" textlink="">
          <xdr:nvSpPr>
            <xdr:cNvPr id="1451" name="Option Button 427" hidden="1">
              <a:extLst>
                <a:ext uri="{63B3BB69-23CF-44E3-9099-C40C66FF867C}">
                  <a14:compatExt spid="_x0000_s1451"/>
                </a:ext>
                <a:ext uri="{FF2B5EF4-FFF2-40B4-BE49-F238E27FC236}">
                  <a16:creationId xmlns:a16="http://schemas.microsoft.com/office/drawing/2014/main" id="{00000000-0008-0000-0000-0000A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97</xdr:row>
          <xdr:rowOff>9525</xdr:rowOff>
        </xdr:from>
        <xdr:to>
          <xdr:col>21</xdr:col>
          <xdr:colOff>104775</xdr:colOff>
          <xdr:row>98</xdr:row>
          <xdr:rowOff>0</xdr:rowOff>
        </xdr:to>
        <xdr:sp macro="" textlink="">
          <xdr:nvSpPr>
            <xdr:cNvPr id="1452" name="Option Button 428" hidden="1">
              <a:extLst>
                <a:ext uri="{63B3BB69-23CF-44E3-9099-C40C66FF867C}">
                  <a14:compatExt spid="_x0000_s1452"/>
                </a:ext>
                <a:ext uri="{FF2B5EF4-FFF2-40B4-BE49-F238E27FC236}">
                  <a16:creationId xmlns:a16="http://schemas.microsoft.com/office/drawing/2014/main" id="{00000000-0008-0000-0000-0000A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98</xdr:row>
          <xdr:rowOff>9525</xdr:rowOff>
        </xdr:from>
        <xdr:to>
          <xdr:col>9</xdr:col>
          <xdr:colOff>114300</xdr:colOff>
          <xdr:row>99</xdr:row>
          <xdr:rowOff>0</xdr:rowOff>
        </xdr:to>
        <xdr:sp macro="" textlink="">
          <xdr:nvSpPr>
            <xdr:cNvPr id="1453" name="Option Button 429" hidden="1">
              <a:extLst>
                <a:ext uri="{63B3BB69-23CF-44E3-9099-C40C66FF867C}">
                  <a14:compatExt spid="_x0000_s1453"/>
                </a:ext>
                <a:ext uri="{FF2B5EF4-FFF2-40B4-BE49-F238E27FC236}">
                  <a16:creationId xmlns:a16="http://schemas.microsoft.com/office/drawing/2014/main" id="{00000000-0008-0000-0000-0000A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98</xdr:row>
          <xdr:rowOff>9525</xdr:rowOff>
        </xdr:from>
        <xdr:to>
          <xdr:col>12</xdr:col>
          <xdr:colOff>114300</xdr:colOff>
          <xdr:row>99</xdr:row>
          <xdr:rowOff>0</xdr:rowOff>
        </xdr:to>
        <xdr:sp macro="" textlink="">
          <xdr:nvSpPr>
            <xdr:cNvPr id="1454" name="Option Button 430" hidden="1">
              <a:extLst>
                <a:ext uri="{63B3BB69-23CF-44E3-9099-C40C66FF867C}">
                  <a14:compatExt spid="_x0000_s1454"/>
                </a:ext>
                <a:ext uri="{FF2B5EF4-FFF2-40B4-BE49-F238E27FC236}">
                  <a16:creationId xmlns:a16="http://schemas.microsoft.com/office/drawing/2014/main" id="{00000000-0008-0000-0000-0000A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98</xdr:row>
          <xdr:rowOff>19050</xdr:rowOff>
        </xdr:from>
        <xdr:to>
          <xdr:col>15</xdr:col>
          <xdr:colOff>114300</xdr:colOff>
          <xdr:row>99</xdr:row>
          <xdr:rowOff>0</xdr:rowOff>
        </xdr:to>
        <xdr:sp macro="" textlink="">
          <xdr:nvSpPr>
            <xdr:cNvPr id="1455" name="Option Button 431" hidden="1">
              <a:extLst>
                <a:ext uri="{63B3BB69-23CF-44E3-9099-C40C66FF867C}">
                  <a14:compatExt spid="_x0000_s1455"/>
                </a:ext>
                <a:ext uri="{FF2B5EF4-FFF2-40B4-BE49-F238E27FC236}">
                  <a16:creationId xmlns:a16="http://schemas.microsoft.com/office/drawing/2014/main" id="{00000000-0008-0000-0000-0000A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99</xdr:row>
          <xdr:rowOff>9525</xdr:rowOff>
        </xdr:from>
        <xdr:to>
          <xdr:col>9</xdr:col>
          <xdr:colOff>114300</xdr:colOff>
          <xdr:row>100</xdr:row>
          <xdr:rowOff>0</xdr:rowOff>
        </xdr:to>
        <xdr:sp macro="" textlink="">
          <xdr:nvSpPr>
            <xdr:cNvPr id="1456" name="Option Button 432" hidden="1">
              <a:extLst>
                <a:ext uri="{63B3BB69-23CF-44E3-9099-C40C66FF867C}">
                  <a14:compatExt spid="_x0000_s1456"/>
                </a:ext>
                <a:ext uri="{FF2B5EF4-FFF2-40B4-BE49-F238E27FC236}">
                  <a16:creationId xmlns:a16="http://schemas.microsoft.com/office/drawing/2014/main" id="{00000000-0008-0000-0000-0000B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102</xdr:row>
          <xdr:rowOff>9525</xdr:rowOff>
        </xdr:from>
        <xdr:to>
          <xdr:col>9</xdr:col>
          <xdr:colOff>114300</xdr:colOff>
          <xdr:row>103</xdr:row>
          <xdr:rowOff>0</xdr:rowOff>
        </xdr:to>
        <xdr:sp macro="" textlink="">
          <xdr:nvSpPr>
            <xdr:cNvPr id="1457" name="Option Button 433" hidden="1">
              <a:extLst>
                <a:ext uri="{63B3BB69-23CF-44E3-9099-C40C66FF867C}">
                  <a14:compatExt spid="_x0000_s1457"/>
                </a:ext>
                <a:ext uri="{FF2B5EF4-FFF2-40B4-BE49-F238E27FC236}">
                  <a16:creationId xmlns:a16="http://schemas.microsoft.com/office/drawing/2014/main" id="{00000000-0008-0000-0000-0000B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102</xdr:row>
          <xdr:rowOff>9525</xdr:rowOff>
        </xdr:from>
        <xdr:to>
          <xdr:col>12</xdr:col>
          <xdr:colOff>114300</xdr:colOff>
          <xdr:row>103</xdr:row>
          <xdr:rowOff>0</xdr:rowOff>
        </xdr:to>
        <xdr:sp macro="" textlink="">
          <xdr:nvSpPr>
            <xdr:cNvPr id="1458" name="Option Button 434" hidden="1">
              <a:extLst>
                <a:ext uri="{63B3BB69-23CF-44E3-9099-C40C66FF867C}">
                  <a14:compatExt spid="_x0000_s1458"/>
                </a:ext>
                <a:ext uri="{FF2B5EF4-FFF2-40B4-BE49-F238E27FC236}">
                  <a16:creationId xmlns:a16="http://schemas.microsoft.com/office/drawing/2014/main" id="{00000000-0008-0000-0000-0000B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102</xdr:row>
          <xdr:rowOff>9525</xdr:rowOff>
        </xdr:from>
        <xdr:to>
          <xdr:col>15</xdr:col>
          <xdr:colOff>114300</xdr:colOff>
          <xdr:row>103</xdr:row>
          <xdr:rowOff>0</xdr:rowOff>
        </xdr:to>
        <xdr:sp macro="" textlink="">
          <xdr:nvSpPr>
            <xdr:cNvPr id="1459" name="Option Button 435" hidden="1">
              <a:extLst>
                <a:ext uri="{63B3BB69-23CF-44E3-9099-C40C66FF867C}">
                  <a14:compatExt spid="_x0000_s1459"/>
                </a:ext>
                <a:ext uri="{FF2B5EF4-FFF2-40B4-BE49-F238E27FC236}">
                  <a16:creationId xmlns:a16="http://schemas.microsoft.com/office/drawing/2014/main" id="{00000000-0008-0000-0000-0000B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102</xdr:row>
          <xdr:rowOff>9525</xdr:rowOff>
        </xdr:from>
        <xdr:to>
          <xdr:col>18</xdr:col>
          <xdr:colOff>114300</xdr:colOff>
          <xdr:row>103</xdr:row>
          <xdr:rowOff>0</xdr:rowOff>
        </xdr:to>
        <xdr:sp macro="" textlink="">
          <xdr:nvSpPr>
            <xdr:cNvPr id="1460" name="Option Button 436" hidden="1">
              <a:extLst>
                <a:ext uri="{63B3BB69-23CF-44E3-9099-C40C66FF867C}">
                  <a14:compatExt spid="_x0000_s1460"/>
                </a:ext>
                <a:ext uri="{FF2B5EF4-FFF2-40B4-BE49-F238E27FC236}">
                  <a16:creationId xmlns:a16="http://schemas.microsoft.com/office/drawing/2014/main" id="{00000000-0008-0000-0000-0000B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102</xdr:row>
          <xdr:rowOff>9525</xdr:rowOff>
        </xdr:from>
        <xdr:to>
          <xdr:col>21</xdr:col>
          <xdr:colOff>104775</xdr:colOff>
          <xdr:row>103</xdr:row>
          <xdr:rowOff>0</xdr:rowOff>
        </xdr:to>
        <xdr:sp macro="" textlink="">
          <xdr:nvSpPr>
            <xdr:cNvPr id="1461" name="Option Button 437" hidden="1">
              <a:extLst>
                <a:ext uri="{63B3BB69-23CF-44E3-9099-C40C66FF867C}">
                  <a14:compatExt spid="_x0000_s1461"/>
                </a:ext>
                <a:ext uri="{FF2B5EF4-FFF2-40B4-BE49-F238E27FC236}">
                  <a16:creationId xmlns:a16="http://schemas.microsoft.com/office/drawing/2014/main" id="{00000000-0008-0000-0000-0000B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105</xdr:row>
          <xdr:rowOff>19050</xdr:rowOff>
        </xdr:from>
        <xdr:to>
          <xdr:col>9</xdr:col>
          <xdr:colOff>114300</xdr:colOff>
          <xdr:row>106</xdr:row>
          <xdr:rowOff>0</xdr:rowOff>
        </xdr:to>
        <xdr:sp macro="" textlink="">
          <xdr:nvSpPr>
            <xdr:cNvPr id="1462" name="Option Button 438" hidden="1">
              <a:extLst>
                <a:ext uri="{63B3BB69-23CF-44E3-9099-C40C66FF867C}">
                  <a14:compatExt spid="_x0000_s1462"/>
                </a:ext>
                <a:ext uri="{FF2B5EF4-FFF2-40B4-BE49-F238E27FC236}">
                  <a16:creationId xmlns:a16="http://schemas.microsoft.com/office/drawing/2014/main" id="{00000000-0008-0000-0000-0000B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105</xdr:row>
          <xdr:rowOff>19050</xdr:rowOff>
        </xdr:from>
        <xdr:to>
          <xdr:col>12</xdr:col>
          <xdr:colOff>114300</xdr:colOff>
          <xdr:row>106</xdr:row>
          <xdr:rowOff>0</xdr:rowOff>
        </xdr:to>
        <xdr:sp macro="" textlink="">
          <xdr:nvSpPr>
            <xdr:cNvPr id="1463" name="Option Button 439" hidden="1">
              <a:extLst>
                <a:ext uri="{63B3BB69-23CF-44E3-9099-C40C66FF867C}">
                  <a14:compatExt spid="_x0000_s1463"/>
                </a:ext>
                <a:ext uri="{FF2B5EF4-FFF2-40B4-BE49-F238E27FC236}">
                  <a16:creationId xmlns:a16="http://schemas.microsoft.com/office/drawing/2014/main" id="{00000000-0008-0000-0000-0000B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105</xdr:row>
          <xdr:rowOff>19050</xdr:rowOff>
        </xdr:from>
        <xdr:to>
          <xdr:col>15</xdr:col>
          <xdr:colOff>114300</xdr:colOff>
          <xdr:row>106</xdr:row>
          <xdr:rowOff>0</xdr:rowOff>
        </xdr:to>
        <xdr:sp macro="" textlink="">
          <xdr:nvSpPr>
            <xdr:cNvPr id="1464" name="Option Button 440" hidden="1">
              <a:extLst>
                <a:ext uri="{63B3BB69-23CF-44E3-9099-C40C66FF867C}">
                  <a14:compatExt spid="_x0000_s1464"/>
                </a:ext>
                <a:ext uri="{FF2B5EF4-FFF2-40B4-BE49-F238E27FC236}">
                  <a16:creationId xmlns:a16="http://schemas.microsoft.com/office/drawing/2014/main" id="{00000000-0008-0000-0000-0000B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105</xdr:row>
          <xdr:rowOff>19050</xdr:rowOff>
        </xdr:from>
        <xdr:to>
          <xdr:col>18</xdr:col>
          <xdr:colOff>114300</xdr:colOff>
          <xdr:row>106</xdr:row>
          <xdr:rowOff>0</xdr:rowOff>
        </xdr:to>
        <xdr:sp macro="" textlink="">
          <xdr:nvSpPr>
            <xdr:cNvPr id="1465" name="Option Button 441" hidden="1">
              <a:extLst>
                <a:ext uri="{63B3BB69-23CF-44E3-9099-C40C66FF867C}">
                  <a14:compatExt spid="_x0000_s1465"/>
                </a:ext>
                <a:ext uri="{FF2B5EF4-FFF2-40B4-BE49-F238E27FC236}">
                  <a16:creationId xmlns:a16="http://schemas.microsoft.com/office/drawing/2014/main" id="{00000000-0008-0000-0000-0000B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98</xdr:row>
          <xdr:rowOff>9525</xdr:rowOff>
        </xdr:from>
        <xdr:to>
          <xdr:col>21</xdr:col>
          <xdr:colOff>104775</xdr:colOff>
          <xdr:row>99</xdr:row>
          <xdr:rowOff>0</xdr:rowOff>
        </xdr:to>
        <xdr:sp macro="" textlink="">
          <xdr:nvSpPr>
            <xdr:cNvPr id="1466" name="Option Button 442" hidden="1">
              <a:extLst>
                <a:ext uri="{63B3BB69-23CF-44E3-9099-C40C66FF867C}">
                  <a14:compatExt spid="_x0000_s1466"/>
                </a:ext>
                <a:ext uri="{FF2B5EF4-FFF2-40B4-BE49-F238E27FC236}">
                  <a16:creationId xmlns:a16="http://schemas.microsoft.com/office/drawing/2014/main" id="{00000000-0008-0000-0000-0000B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106</xdr:row>
          <xdr:rowOff>19050</xdr:rowOff>
        </xdr:from>
        <xdr:to>
          <xdr:col>9</xdr:col>
          <xdr:colOff>114300</xdr:colOff>
          <xdr:row>107</xdr:row>
          <xdr:rowOff>0</xdr:rowOff>
        </xdr:to>
        <xdr:sp macro="" textlink="">
          <xdr:nvSpPr>
            <xdr:cNvPr id="1467" name="Option Button 443" hidden="1">
              <a:extLst>
                <a:ext uri="{63B3BB69-23CF-44E3-9099-C40C66FF867C}">
                  <a14:compatExt spid="_x0000_s1467"/>
                </a:ext>
                <a:ext uri="{FF2B5EF4-FFF2-40B4-BE49-F238E27FC236}">
                  <a16:creationId xmlns:a16="http://schemas.microsoft.com/office/drawing/2014/main" id="{00000000-0008-0000-0000-0000B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106</xdr:row>
          <xdr:rowOff>9525</xdr:rowOff>
        </xdr:from>
        <xdr:to>
          <xdr:col>12</xdr:col>
          <xdr:colOff>123825</xdr:colOff>
          <xdr:row>106</xdr:row>
          <xdr:rowOff>247650</xdr:rowOff>
        </xdr:to>
        <xdr:sp macro="" textlink="">
          <xdr:nvSpPr>
            <xdr:cNvPr id="1468" name="Option Button 444" hidden="1">
              <a:extLst>
                <a:ext uri="{63B3BB69-23CF-44E3-9099-C40C66FF867C}">
                  <a14:compatExt spid="_x0000_s1468"/>
                </a:ext>
                <a:ext uri="{FF2B5EF4-FFF2-40B4-BE49-F238E27FC236}">
                  <a16:creationId xmlns:a16="http://schemas.microsoft.com/office/drawing/2014/main" id="{00000000-0008-0000-0000-0000B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109</xdr:row>
          <xdr:rowOff>0</xdr:rowOff>
        </xdr:from>
        <xdr:to>
          <xdr:col>9</xdr:col>
          <xdr:colOff>114300</xdr:colOff>
          <xdr:row>109</xdr:row>
          <xdr:rowOff>247650</xdr:rowOff>
        </xdr:to>
        <xdr:sp macro="" textlink="">
          <xdr:nvSpPr>
            <xdr:cNvPr id="1469" name="Option Button 445" hidden="1">
              <a:extLst>
                <a:ext uri="{63B3BB69-23CF-44E3-9099-C40C66FF867C}">
                  <a14:compatExt spid="_x0000_s1469"/>
                </a:ext>
                <a:ext uri="{FF2B5EF4-FFF2-40B4-BE49-F238E27FC236}">
                  <a16:creationId xmlns:a16="http://schemas.microsoft.com/office/drawing/2014/main" id="{00000000-0008-0000-0000-0000B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108</xdr:row>
          <xdr:rowOff>47625</xdr:rowOff>
        </xdr:from>
        <xdr:to>
          <xdr:col>12</xdr:col>
          <xdr:colOff>114300</xdr:colOff>
          <xdr:row>109</xdr:row>
          <xdr:rowOff>238125</xdr:rowOff>
        </xdr:to>
        <xdr:sp macro="" textlink="">
          <xdr:nvSpPr>
            <xdr:cNvPr id="1470" name="Option Button 446" hidden="1">
              <a:extLst>
                <a:ext uri="{63B3BB69-23CF-44E3-9099-C40C66FF867C}">
                  <a14:compatExt spid="_x0000_s1470"/>
                </a:ext>
                <a:ext uri="{FF2B5EF4-FFF2-40B4-BE49-F238E27FC236}">
                  <a16:creationId xmlns:a16="http://schemas.microsoft.com/office/drawing/2014/main" id="{00000000-0008-0000-0000-0000B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109</xdr:row>
          <xdr:rowOff>9525</xdr:rowOff>
        </xdr:from>
        <xdr:to>
          <xdr:col>15</xdr:col>
          <xdr:colOff>114300</xdr:colOff>
          <xdr:row>110</xdr:row>
          <xdr:rowOff>0</xdr:rowOff>
        </xdr:to>
        <xdr:sp macro="" textlink="">
          <xdr:nvSpPr>
            <xdr:cNvPr id="1740" name="Option Button 716" hidden="1">
              <a:extLst>
                <a:ext uri="{63B3BB69-23CF-44E3-9099-C40C66FF867C}">
                  <a14:compatExt spid="_x0000_s1740"/>
                </a:ext>
                <a:ext uri="{FF2B5EF4-FFF2-40B4-BE49-F238E27FC236}">
                  <a16:creationId xmlns:a16="http://schemas.microsoft.com/office/drawing/2014/main" id="{00000000-0008-0000-0000-0000C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0</xdr:row>
          <xdr:rowOff>28575</xdr:rowOff>
        </xdr:from>
        <xdr:to>
          <xdr:col>21</xdr:col>
          <xdr:colOff>313994</xdr:colOff>
          <xdr:row>1</xdr:row>
          <xdr:rowOff>276224</xdr:rowOff>
        </xdr:to>
        <xdr:pic>
          <xdr:nvPicPr>
            <xdr:cNvPr id="45" name="図 44">
              <a:extLst>
                <a:ext uri="{FF2B5EF4-FFF2-40B4-BE49-F238E27FC236}">
                  <a16:creationId xmlns:a16="http://schemas.microsoft.com/office/drawing/2014/main" id="{00000000-0008-0000-0000-00002D000000}"/>
                </a:ext>
              </a:extLst>
            </xdr:cNvPr>
            <xdr:cNvPicPr>
              <a:picLocks noChangeAspect="1" noChangeArrowheads="1"/>
              <a:extLst>
                <a:ext uri="{84589F7E-364E-4C9E-8A38-B11213B215E9}">
                  <a14:cameraTool cellRange="'プルダウン（非表示予定）'!$N$4:$S$7" spid="_x0000_s2027"/>
                </a:ext>
              </a:extLst>
            </xdr:cNvPicPr>
          </xdr:nvPicPr>
          <xdr:blipFill>
            <a:blip xmlns:r="http://schemas.openxmlformats.org/officeDocument/2006/relationships" r:embed="rId1"/>
            <a:srcRect/>
            <a:stretch>
              <a:fillRect/>
            </a:stretch>
          </xdr:blipFill>
          <xdr:spPr bwMode="auto">
            <a:xfrm>
              <a:off x="4133850" y="28575"/>
              <a:ext cx="4428794" cy="62864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118</xdr:row>
          <xdr:rowOff>38100</xdr:rowOff>
        </xdr:from>
        <xdr:to>
          <xdr:col>18</xdr:col>
          <xdr:colOff>104775</xdr:colOff>
          <xdr:row>120</xdr:row>
          <xdr:rowOff>28575</xdr:rowOff>
        </xdr:to>
        <xdr:sp macro="" textlink="">
          <xdr:nvSpPr>
            <xdr:cNvPr id="1808" name="Check Box 784" hidden="1">
              <a:extLst>
                <a:ext uri="{63B3BB69-23CF-44E3-9099-C40C66FF867C}">
                  <a14:compatExt spid="_x0000_s1808"/>
                </a:ext>
                <a:ext uri="{FF2B5EF4-FFF2-40B4-BE49-F238E27FC236}">
                  <a16:creationId xmlns:a16="http://schemas.microsoft.com/office/drawing/2014/main" id="{00000000-0008-0000-0000-00001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271345</xdr:colOff>
      <xdr:row>0</xdr:row>
      <xdr:rowOff>76200</xdr:rowOff>
    </xdr:from>
    <xdr:to>
      <xdr:col>30</xdr:col>
      <xdr:colOff>300657</xdr:colOff>
      <xdr:row>1</xdr:row>
      <xdr:rowOff>233569</xdr:rowOff>
    </xdr:to>
    <xdr:pic>
      <xdr:nvPicPr>
        <xdr:cNvPr id="44" name="imgLogo" descr="https://cdnmedia.eurofins.com/apac/media/78363/logo.png">
          <a:extLst>
            <a:ext uri="{FF2B5EF4-FFF2-40B4-BE49-F238E27FC236}">
              <a16:creationId xmlns:a16="http://schemas.microsoft.com/office/drawing/2014/main" id="{00000000-0008-0000-0000-00002C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82145" y="76200"/>
          <a:ext cx="1600937" cy="538369"/>
        </a:xfrm>
        <a:prstGeom prst="rect">
          <a:avLst/>
        </a:prstGeom>
        <a:solidFill>
          <a:schemeClr val="bg1"/>
        </a:solid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621195</xdr:colOff>
      <xdr:row>4</xdr:row>
      <xdr:rowOff>124239</xdr:rowOff>
    </xdr:from>
    <xdr:to>
      <xdr:col>7</xdr:col>
      <xdr:colOff>430489</xdr:colOff>
      <xdr:row>10</xdr:row>
      <xdr:rowOff>236948</xdr:rowOff>
    </xdr:to>
    <xdr:pic>
      <xdr:nvPicPr>
        <xdr:cNvPr id="3" name="図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5557630" y="1085022"/>
          <a:ext cx="1846401" cy="1425976"/>
        </a:xfrm>
        <a:prstGeom prst="rect">
          <a:avLst/>
        </a:prstGeom>
        <a:ln w="19050">
          <a:solidFill>
            <a:schemeClr val="accent1">
              <a:lumMod val="50000"/>
            </a:schemeClr>
          </a:solidFill>
        </a:ln>
      </xdr:spPr>
    </xdr:pic>
    <xdr:clientData/>
  </xdr:twoCellAnchor>
  <xdr:twoCellAnchor>
    <xdr:from>
      <xdr:col>5</xdr:col>
      <xdr:colOff>842340</xdr:colOff>
      <xdr:row>8</xdr:row>
      <xdr:rowOff>8283</xdr:rowOff>
    </xdr:from>
    <xdr:to>
      <xdr:col>7</xdr:col>
      <xdr:colOff>273326</xdr:colOff>
      <xdr:row>8</xdr:row>
      <xdr:rowOff>198783</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5778775" y="1929848"/>
          <a:ext cx="1153768" cy="190500"/>
        </a:xfrm>
        <a:prstGeom prst="rect">
          <a:avLst/>
        </a:prstGeom>
        <a:no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7</xdr:col>
      <xdr:colOff>347869</xdr:colOff>
      <xdr:row>4</xdr:row>
      <xdr:rowOff>149086</xdr:rowOff>
    </xdr:from>
    <xdr:ext cx="325730" cy="328423"/>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7007086" y="1109869"/>
          <a:ext cx="325730" cy="3284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②</a:t>
          </a:r>
        </a:p>
      </xdr:txBody>
    </xdr:sp>
    <xdr:clientData/>
  </xdr:oneCellAnchor>
  <xdr:twoCellAnchor editAs="oneCell">
    <xdr:from>
      <xdr:col>7</xdr:col>
      <xdr:colOff>927653</xdr:colOff>
      <xdr:row>1</xdr:row>
      <xdr:rowOff>30173</xdr:rowOff>
    </xdr:from>
    <xdr:to>
      <xdr:col>10</xdr:col>
      <xdr:colOff>492816</xdr:colOff>
      <xdr:row>10</xdr:row>
      <xdr:rowOff>219015</xdr:rowOff>
    </xdr:to>
    <xdr:pic>
      <xdr:nvPicPr>
        <xdr:cNvPr id="6" name="図 5">
          <a:extLst>
            <a:ext uri="{FF2B5EF4-FFF2-40B4-BE49-F238E27FC236}">
              <a16:creationId xmlns:a16="http://schemas.microsoft.com/office/drawing/2014/main" id="{00000000-0008-0000-0400-000006000000}"/>
            </a:ext>
          </a:extLst>
        </xdr:cNvPr>
        <xdr:cNvPicPr>
          <a:picLocks noChangeAspect="1"/>
        </xdr:cNvPicPr>
      </xdr:nvPicPr>
      <xdr:blipFill rotWithShape="1">
        <a:blip xmlns:r="http://schemas.openxmlformats.org/officeDocument/2006/relationships" r:embed="rId2"/>
        <a:srcRect l="1301" t="1169" r="1538" b="1577"/>
        <a:stretch/>
      </xdr:blipFill>
      <xdr:spPr>
        <a:xfrm>
          <a:off x="7586870" y="270369"/>
          <a:ext cx="2393674" cy="2222696"/>
        </a:xfrm>
        <a:prstGeom prst="rect">
          <a:avLst/>
        </a:prstGeom>
        <a:ln w="19050">
          <a:solidFill>
            <a:schemeClr val="accent1">
              <a:lumMod val="50000"/>
            </a:schemeClr>
          </a:solidFill>
        </a:ln>
      </xdr:spPr>
    </xdr:pic>
    <xdr:clientData/>
  </xdr:twoCellAnchor>
  <xdr:twoCellAnchor>
    <xdr:from>
      <xdr:col>7</xdr:col>
      <xdr:colOff>1038640</xdr:colOff>
      <xdr:row>6</xdr:row>
      <xdr:rowOff>19879</xdr:rowOff>
    </xdr:from>
    <xdr:to>
      <xdr:col>10</xdr:col>
      <xdr:colOff>219075</xdr:colOff>
      <xdr:row>7</xdr:row>
      <xdr:rowOff>74543</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8953915" y="1572454"/>
          <a:ext cx="1990310" cy="292789"/>
        </a:xfrm>
        <a:prstGeom prst="rect">
          <a:avLst/>
        </a:prstGeom>
        <a:no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TP8\Desktop\kumamaru\&#31119;&#23798;&#29992;&#12510;&#12491;&#12517;&#12450;&#12523;\ASM\&#20381;&#38972;&#26360;\&#24314;&#26448;&#12450;&#12473;&#12505;&#12473;&#12488;&#20998;&#26512;&#20381;&#38972;&#2636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81.11.170\Personal\Users\BTP8\Desktop\kumamaru\&#31119;&#23798;&#29992;&#12510;&#12491;&#12517;&#12450;&#12523;\ASM\&#20381;&#38972;&#26360;\&#27726;&#29992;\&#12304;&#12466;&#12523;&#12510;&#20998;&#26512;&#20381;&#38972;&#29992;&#32025;&#12305;%20&#25552;&#26696;1-17&#35430;&#26009;&#24773;&#22577;&#12399;&#21029;&#12471;&#12540;&#1248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81.11.170\Personal\Users\BTP8\Desktop\kumamaru\&#31119;&#23798;&#29992;&#12510;&#12491;&#12517;&#12450;&#12523;\ASM\&#20381;&#38972;&#26360;\&#27726;&#29992;\&#12304;&#12466;&#12523;&#12510;&#20998;&#26512;&#20381;&#38972;&#29992;&#32025;&#12305;%20&#25552;&#26696;1-1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BTP8\Desktop\kumamaru\&#31119;&#23798;&#29992;&#12510;&#12491;&#12517;&#12450;&#12523;\ASM\&#20381;&#38972;&#26360;\20200928&#24314;&#26448;&#12450;&#12473;&#12505;&#12473;&#12488;&#20998;&#26512;&#20381;&#38972;&#26360;&#12304;&#31119;&#23798;&#12486;&#12473;&#12488;&#29992;&#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リスト"/>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プルダウン（非表示予定）"/>
      <sheetName val="依頼入力フォーム"/>
      <sheetName val="試料情報入力フォーム"/>
      <sheetName val="印刷画面"/>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プルダウン（非表示予定）"/>
      <sheetName val="依頼入力フォーム"/>
      <sheetName val="印刷画面"/>
    </sheetNames>
    <sheetDataSet>
      <sheetData sheetId="0" refreshError="1"/>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依頼入力フォーム"/>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7.xml"/><Relationship Id="rId18" Type="http://schemas.openxmlformats.org/officeDocument/2006/relationships/ctrlProp" Target="../ctrlProps/ctrlProp12.xml"/><Relationship Id="rId26" Type="http://schemas.openxmlformats.org/officeDocument/2006/relationships/ctrlProp" Target="../ctrlProps/ctrlProp20.xml"/><Relationship Id="rId39" Type="http://schemas.openxmlformats.org/officeDocument/2006/relationships/ctrlProp" Target="../ctrlProps/ctrlProp33.xml"/><Relationship Id="rId21" Type="http://schemas.openxmlformats.org/officeDocument/2006/relationships/ctrlProp" Target="../ctrlProps/ctrlProp15.xml"/><Relationship Id="rId34" Type="http://schemas.openxmlformats.org/officeDocument/2006/relationships/ctrlProp" Target="../ctrlProps/ctrlProp28.xml"/><Relationship Id="rId42" Type="http://schemas.openxmlformats.org/officeDocument/2006/relationships/ctrlProp" Target="../ctrlProps/ctrlProp36.xml"/><Relationship Id="rId47" Type="http://schemas.openxmlformats.org/officeDocument/2006/relationships/comments" Target="../comments1.xml"/><Relationship Id="rId7" Type="http://schemas.openxmlformats.org/officeDocument/2006/relationships/ctrlProp" Target="../ctrlProps/ctrlProp1.xml"/><Relationship Id="rId2" Type="http://schemas.openxmlformats.org/officeDocument/2006/relationships/hyperlink" Target="https://www.eurofins.co.jp/%E7%92%B0%E5%A2%83%E5%88%86%E6%9E%90/%E6%94%BE%E5%B0%84%E8%83%BD-%E6%94%BE%E5%B0%84%E7%B7%9A/" TargetMode="External"/><Relationship Id="rId16" Type="http://schemas.openxmlformats.org/officeDocument/2006/relationships/ctrlProp" Target="../ctrlProps/ctrlProp10.xml"/><Relationship Id="rId29" Type="http://schemas.openxmlformats.org/officeDocument/2006/relationships/ctrlProp" Target="../ctrlProps/ctrlProp23.xml"/><Relationship Id="rId1" Type="http://schemas.openxmlformats.org/officeDocument/2006/relationships/hyperlink" Target="https://www.eurofins.co.jp/" TargetMode="External"/><Relationship Id="rId6" Type="http://schemas.openxmlformats.org/officeDocument/2006/relationships/vmlDrawing" Target="../drawings/vmlDrawing1.vml"/><Relationship Id="rId11" Type="http://schemas.openxmlformats.org/officeDocument/2006/relationships/ctrlProp" Target="../ctrlProps/ctrlProp5.xml"/><Relationship Id="rId24" Type="http://schemas.openxmlformats.org/officeDocument/2006/relationships/ctrlProp" Target="../ctrlProps/ctrlProp18.xml"/><Relationship Id="rId32" Type="http://schemas.openxmlformats.org/officeDocument/2006/relationships/ctrlProp" Target="../ctrlProps/ctrlProp26.xml"/><Relationship Id="rId37" Type="http://schemas.openxmlformats.org/officeDocument/2006/relationships/ctrlProp" Target="../ctrlProps/ctrlProp31.xml"/><Relationship Id="rId40" Type="http://schemas.openxmlformats.org/officeDocument/2006/relationships/ctrlProp" Target="../ctrlProps/ctrlProp34.xml"/><Relationship Id="rId45" Type="http://schemas.openxmlformats.org/officeDocument/2006/relationships/ctrlProp" Target="../ctrlProps/ctrlProp39.xml"/><Relationship Id="rId5" Type="http://schemas.openxmlformats.org/officeDocument/2006/relationships/drawing" Target="../drawings/drawing1.xml"/><Relationship Id="rId15" Type="http://schemas.openxmlformats.org/officeDocument/2006/relationships/ctrlProp" Target="../ctrlProps/ctrlProp9.xml"/><Relationship Id="rId23" Type="http://schemas.openxmlformats.org/officeDocument/2006/relationships/ctrlProp" Target="../ctrlProps/ctrlProp17.xml"/><Relationship Id="rId28" Type="http://schemas.openxmlformats.org/officeDocument/2006/relationships/ctrlProp" Target="../ctrlProps/ctrlProp22.xml"/><Relationship Id="rId36" Type="http://schemas.openxmlformats.org/officeDocument/2006/relationships/ctrlProp" Target="../ctrlProps/ctrlProp30.xml"/><Relationship Id="rId10" Type="http://schemas.openxmlformats.org/officeDocument/2006/relationships/ctrlProp" Target="../ctrlProps/ctrlProp4.xml"/><Relationship Id="rId19" Type="http://schemas.openxmlformats.org/officeDocument/2006/relationships/ctrlProp" Target="../ctrlProps/ctrlProp13.xml"/><Relationship Id="rId31" Type="http://schemas.openxmlformats.org/officeDocument/2006/relationships/ctrlProp" Target="../ctrlProps/ctrlProp25.xml"/><Relationship Id="rId44" Type="http://schemas.openxmlformats.org/officeDocument/2006/relationships/ctrlProp" Target="../ctrlProps/ctrlProp38.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4" Type="http://schemas.openxmlformats.org/officeDocument/2006/relationships/ctrlProp" Target="../ctrlProps/ctrlProp8.xml"/><Relationship Id="rId22" Type="http://schemas.openxmlformats.org/officeDocument/2006/relationships/ctrlProp" Target="../ctrlProps/ctrlProp16.xml"/><Relationship Id="rId27" Type="http://schemas.openxmlformats.org/officeDocument/2006/relationships/ctrlProp" Target="../ctrlProps/ctrlProp21.xml"/><Relationship Id="rId30" Type="http://schemas.openxmlformats.org/officeDocument/2006/relationships/ctrlProp" Target="../ctrlProps/ctrlProp24.xml"/><Relationship Id="rId35" Type="http://schemas.openxmlformats.org/officeDocument/2006/relationships/ctrlProp" Target="../ctrlProps/ctrlProp29.xml"/><Relationship Id="rId43" Type="http://schemas.openxmlformats.org/officeDocument/2006/relationships/ctrlProp" Target="../ctrlProps/ctrlProp37.xml"/><Relationship Id="rId8" Type="http://schemas.openxmlformats.org/officeDocument/2006/relationships/ctrlProp" Target="../ctrlProps/ctrlProp2.xml"/><Relationship Id="rId3" Type="http://schemas.openxmlformats.org/officeDocument/2006/relationships/hyperlink" Target="mailto:qken_asm@etjp.eurofinsasia.com" TargetMode="External"/><Relationship Id="rId12" Type="http://schemas.openxmlformats.org/officeDocument/2006/relationships/ctrlProp" Target="../ctrlProps/ctrlProp6.xml"/><Relationship Id="rId17" Type="http://schemas.openxmlformats.org/officeDocument/2006/relationships/ctrlProp" Target="../ctrlProps/ctrlProp11.xml"/><Relationship Id="rId25" Type="http://schemas.openxmlformats.org/officeDocument/2006/relationships/ctrlProp" Target="../ctrlProps/ctrlProp19.xml"/><Relationship Id="rId33" Type="http://schemas.openxmlformats.org/officeDocument/2006/relationships/ctrlProp" Target="../ctrlProps/ctrlProp27.xml"/><Relationship Id="rId38" Type="http://schemas.openxmlformats.org/officeDocument/2006/relationships/ctrlProp" Target="../ctrlProps/ctrlProp32.xml"/><Relationship Id="rId46" Type="http://schemas.openxmlformats.org/officeDocument/2006/relationships/ctrlProp" Target="../ctrlProps/ctrlProp40.xml"/><Relationship Id="rId20" Type="http://schemas.openxmlformats.org/officeDocument/2006/relationships/ctrlProp" Target="../ctrlProps/ctrlProp14.xml"/><Relationship Id="rId41" Type="http://schemas.openxmlformats.org/officeDocument/2006/relationships/ctrlProp" Target="../ctrlProps/ctrlProp3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DG238"/>
  <sheetViews>
    <sheetView showGridLines="0" tabSelected="1" zoomScaleNormal="100" zoomScaleSheetLayoutView="100" workbookViewId="0">
      <pane ySplit="2" topLeftCell="A3" activePane="bottomLeft" state="frozen"/>
      <selection pane="bottomLeft" sqref="A1:J1"/>
    </sheetView>
  </sheetViews>
  <sheetFormatPr defaultColWidth="0" defaultRowHeight="0" customHeight="1" zeroHeight="1"/>
  <cols>
    <col min="1" max="1" width="5.75" style="156" customWidth="1"/>
    <col min="2" max="21" width="5.125" style="75" customWidth="1"/>
    <col min="22" max="23" width="5.25" style="77" customWidth="1"/>
    <col min="24" max="25" width="5.125" style="75" customWidth="1"/>
    <col min="26" max="26" width="5" style="77" customWidth="1"/>
    <col min="27" max="29" width="5.125" style="77" customWidth="1"/>
    <col min="30" max="31" width="5.25" style="77" customWidth="1"/>
    <col min="32" max="32" width="5.25" style="77" hidden="1" customWidth="1"/>
    <col min="33" max="33" width="5.25" style="75" hidden="1" customWidth="1"/>
    <col min="34" max="34" width="5.125" style="75" hidden="1" customWidth="1"/>
    <col min="35" max="35" width="4.5" style="75" hidden="1" customWidth="1"/>
    <col min="36" max="37" width="8.625" style="75" hidden="1" customWidth="1"/>
    <col min="38" max="38" width="7.25" style="75" hidden="1" customWidth="1"/>
    <col min="39" max="40" width="5.125" style="75" hidden="1" customWidth="1"/>
    <col min="41" max="41" width="4.625" style="75" hidden="1" customWidth="1"/>
    <col min="42" max="42" width="7.5" style="75" hidden="1" customWidth="1"/>
    <col min="43" max="47" width="5.125" style="75" hidden="1" customWidth="1"/>
    <col min="48" max="48" width="8.625" style="75" hidden="1" customWidth="1"/>
    <col min="49" max="49" width="11.625" style="75" hidden="1" customWidth="1"/>
    <col min="50" max="58" width="5.125" style="75" hidden="1" customWidth="1"/>
    <col min="59" max="60" width="18.75" style="80" hidden="1" customWidth="1"/>
    <col min="61" max="62" width="5.125" style="81" hidden="1" customWidth="1"/>
    <col min="63" max="63" width="6.5" style="81" hidden="1" customWidth="1"/>
    <col min="64" max="64" width="8.625" style="81" hidden="1" customWidth="1"/>
    <col min="65" max="65" width="12.375" style="81" hidden="1" customWidth="1"/>
    <col min="66" max="66" width="13" style="81" hidden="1" customWidth="1"/>
    <col min="67" max="67" width="5.125" style="75" hidden="1" customWidth="1"/>
    <col min="68" max="68" width="7.25" style="75" hidden="1" customWidth="1"/>
    <col min="69" max="81" width="5.125" style="75" hidden="1" customWidth="1"/>
    <col min="82" max="82" width="11.125" style="75" hidden="1" customWidth="1"/>
    <col min="83" max="84" width="13" style="77" hidden="1" customWidth="1"/>
    <col min="85" max="85" width="22" style="77" hidden="1" customWidth="1"/>
    <col min="86" max="86" width="12.125" style="75" hidden="1" customWidth="1"/>
    <col min="87" max="87" width="12.25" style="75" hidden="1" customWidth="1"/>
    <col min="88" max="90" width="6.125" style="75" hidden="1" customWidth="1"/>
    <col min="91" max="91" width="5.125" style="75" hidden="1" customWidth="1"/>
    <col min="92" max="16384" width="9" style="75" hidden="1"/>
  </cols>
  <sheetData>
    <row r="1" spans="1:95" ht="30">
      <c r="A1" s="562" t="s">
        <v>456</v>
      </c>
      <c r="B1" s="562"/>
      <c r="C1" s="562"/>
      <c r="D1" s="562"/>
      <c r="E1" s="562"/>
      <c r="F1" s="562"/>
      <c r="G1" s="562"/>
      <c r="H1" s="562"/>
      <c r="I1" s="562"/>
      <c r="J1" s="562"/>
      <c r="N1" s="76"/>
      <c r="X1" s="419" t="str">
        <f>IF($C$138="","",HYPERLINK("#印刷画面!A1","　　印刷画面へ　　"))</f>
        <v/>
      </c>
      <c r="Y1" s="419"/>
      <c r="Z1" s="419"/>
      <c r="AA1" s="78"/>
      <c r="AB1" s="75"/>
      <c r="AC1" s="75"/>
      <c r="AD1" s="75"/>
      <c r="AE1" s="75"/>
      <c r="AH1" s="79"/>
      <c r="BG1" s="80" t="s">
        <v>0</v>
      </c>
      <c r="BH1" s="80" t="s">
        <v>1</v>
      </c>
      <c r="BJ1" s="82" t="s">
        <v>2</v>
      </c>
      <c r="BK1" s="83"/>
      <c r="BL1" s="83"/>
      <c r="BM1" s="84">
        <f ca="1">TODAY()</f>
        <v>45307</v>
      </c>
      <c r="BN1" s="85"/>
      <c r="BP1" s="86" t="s">
        <v>242</v>
      </c>
    </row>
    <row r="2" spans="1:95" ht="22.5" customHeight="1">
      <c r="A2" s="336" t="s">
        <v>457</v>
      </c>
      <c r="B2" s="129"/>
      <c r="C2" s="129"/>
      <c r="D2" s="129"/>
      <c r="E2" s="129"/>
      <c r="F2" s="129"/>
      <c r="G2" s="129"/>
      <c r="H2" s="129"/>
      <c r="I2" s="129"/>
      <c r="J2" s="129"/>
      <c r="P2" s="88"/>
      <c r="X2" s="419"/>
      <c r="Y2" s="419"/>
      <c r="Z2" s="419"/>
      <c r="AA2" s="352"/>
      <c r="AB2" s="353" t="s">
        <v>503</v>
      </c>
      <c r="AC2" s="351"/>
      <c r="AD2" s="350"/>
      <c r="AE2" s="350"/>
      <c r="AH2" s="79"/>
      <c r="AO2" s="90"/>
      <c r="AP2" s="90"/>
      <c r="AR2" s="90"/>
      <c r="AS2" s="90"/>
      <c r="BM2" s="85">
        <f ca="1">BM1+90</f>
        <v>45397</v>
      </c>
      <c r="BN2" s="85">
        <f ca="1">BM1-600</f>
        <v>44707</v>
      </c>
      <c r="BP2" s="91" t="s">
        <v>3</v>
      </c>
      <c r="BQ2" s="92"/>
      <c r="BR2" s="92"/>
      <c r="BS2" s="93">
        <v>3</v>
      </c>
      <c r="BT2" s="94" t="s">
        <v>227</v>
      </c>
      <c r="CD2" s="75" t="s">
        <v>4</v>
      </c>
      <c r="CE2" s="77" t="s">
        <v>5</v>
      </c>
      <c r="CF2" s="95" t="str">
        <f>IF(OR(G82="",G82='プルダウン（非表示予定）'!C24),"お客様情報宛","成績書送付先")</f>
        <v>お客様情報宛</v>
      </c>
      <c r="CG2" s="96"/>
      <c r="CH2" s="97" t="str">
        <f>IF(CF2="","",IF(CF2="お客様情報宛","","    "&amp;V44&amp;" 御中 "&amp;" "&amp;V48&amp;"  様"&amp;"  E-mail "&amp;V51&amp;CHAR(10)&amp;"　　　〒 "&amp;LEFT(V45,3)&amp;"-"&amp;RIGHT(V45,4)&amp;"   "&amp;V46&amp;"   "&amp;V47&amp;"TEL"&amp;V49&amp;" "&amp;" FAX"&amp;V50))</f>
        <v/>
      </c>
      <c r="CI2" s="98"/>
      <c r="CJ2" s="98"/>
    </row>
    <row r="3" spans="1:95" s="47" customFormat="1" ht="14.25" customHeight="1">
      <c r="A3" s="57"/>
      <c r="B3" s="47" t="s">
        <v>498</v>
      </c>
      <c r="T3" s="74"/>
      <c r="U3" s="74"/>
      <c r="X3" s="342"/>
      <c r="Y3" s="89"/>
      <c r="Z3" s="342"/>
      <c r="AA3" s="342"/>
      <c r="AB3" s="74"/>
      <c r="AC3" s="342"/>
      <c r="AD3" s="342"/>
      <c r="AE3" s="74"/>
      <c r="AF3" s="74"/>
      <c r="BG3" s="99"/>
      <c r="BH3" s="99"/>
      <c r="BI3" s="100"/>
      <c r="BJ3" s="100"/>
      <c r="BK3" s="100"/>
      <c r="BL3" s="100"/>
      <c r="BM3" s="100"/>
      <c r="BN3" s="100"/>
      <c r="BP3" s="101" t="s">
        <v>6</v>
      </c>
      <c r="BS3" s="102">
        <f>IF(G91='プルダウン（非表示予定）'!D19,1,0)</f>
        <v>0</v>
      </c>
      <c r="CE3" s="74" t="s">
        <v>7</v>
      </c>
      <c r="CF3" s="103" t="str">
        <f>IF(G83='プルダウン（非表示予定）'!E25,"請求先詳細",IF(G83='プルダウン（非表示予定）'!D25,"指定成績書送付先","お客様情報宛"))</f>
        <v>お客様情報宛</v>
      </c>
      <c r="CG3" s="104"/>
      <c r="CH3" s="105" t="str">
        <f>IF(CF3="","",IF(CF3="お客様情報宛","",IF(CF3="指定成績書送付先","","   "&amp;V74&amp;"   御中 "&amp;"　"&amp;V78&amp;"  様"&amp;"  E-mail "&amp;V81&amp;CHAR(10)&amp;"　　　〒 "&amp;LEFT(V75,3)&amp;"-"&amp;RIGHT(V75,4)&amp;"   "&amp;V76&amp;"   "&amp;V77&amp;"TEL"&amp;V79&amp;" "&amp;" FAX"&amp;V80)))</f>
        <v/>
      </c>
      <c r="CI3" s="106"/>
      <c r="CJ3" s="106"/>
    </row>
    <row r="4" spans="1:95" s="47" customFormat="1" ht="14.25" customHeight="1">
      <c r="A4" s="57"/>
      <c r="B4" s="47" t="s">
        <v>499</v>
      </c>
      <c r="T4" s="74"/>
      <c r="U4" s="74"/>
      <c r="X4" s="74"/>
      <c r="Y4" s="74"/>
      <c r="AB4" s="74"/>
      <c r="AC4" s="74"/>
      <c r="AD4" s="74"/>
      <c r="AE4" s="74"/>
      <c r="AF4" s="74"/>
      <c r="BG4" s="99"/>
      <c r="BH4" s="99"/>
      <c r="BI4" s="100"/>
      <c r="BJ4" s="100"/>
      <c r="BK4" s="100"/>
      <c r="BL4" s="100"/>
      <c r="BM4" s="100"/>
      <c r="BN4" s="100"/>
      <c r="BP4" s="101" t="s">
        <v>8</v>
      </c>
      <c r="BS4" s="102">
        <f>IF(BS3=1,1,IF(G91='プルダウン（非表示予定）'!E19,1,0))</f>
        <v>0</v>
      </c>
      <c r="CD4" s="74"/>
      <c r="CE4" s="74"/>
      <c r="CF4" s="74"/>
      <c r="CG4" s="74"/>
    </row>
    <row r="5" spans="1:95" s="47" customFormat="1" ht="14.25" customHeight="1">
      <c r="A5" s="57"/>
      <c r="B5" s="47" t="s">
        <v>9</v>
      </c>
      <c r="U5" s="123" t="s">
        <v>14</v>
      </c>
      <c r="X5" s="74"/>
      <c r="Y5" s="74"/>
      <c r="AB5" s="74"/>
      <c r="AC5" s="74"/>
      <c r="AD5" s="74"/>
      <c r="AE5" s="74"/>
      <c r="AF5" s="74"/>
      <c r="BG5" s="99"/>
      <c r="BH5" s="99"/>
      <c r="BI5" s="100"/>
      <c r="BJ5" s="100"/>
      <c r="BK5" s="100"/>
      <c r="BL5" s="100"/>
      <c r="BM5" s="100"/>
      <c r="BN5" s="100"/>
      <c r="BP5" s="47" t="s">
        <v>232</v>
      </c>
      <c r="BS5" s="102">
        <f>IF(OR(BS3=1,BS4=1,G91="",G91='プルダウン（非表示予定）'!C19),0,G91)</f>
        <v>0</v>
      </c>
      <c r="BT5" s="107" t="s">
        <v>228</v>
      </c>
      <c r="CE5" s="74"/>
      <c r="CG5" s="354" t="s">
        <v>513</v>
      </c>
      <c r="CH5" s="133" t="str">
        <f>SUBSTITUTE(SUBSTITUTE(CH2,"　",""),CHAR(10),"")</f>
        <v/>
      </c>
    </row>
    <row r="6" spans="1:95" s="47" customFormat="1" ht="14.25" customHeight="1">
      <c r="A6" s="57"/>
      <c r="B6" s="47" t="s">
        <v>539</v>
      </c>
      <c r="P6" s="108"/>
      <c r="T6" s="74"/>
      <c r="U6" s="74"/>
      <c r="V6" s="94" t="s">
        <v>565</v>
      </c>
      <c r="X6" s="74"/>
      <c r="Y6" s="74"/>
      <c r="AB6" s="74"/>
      <c r="AC6" s="74"/>
      <c r="AD6" s="74"/>
      <c r="AE6" s="74"/>
      <c r="AF6" s="74"/>
      <c r="BG6" s="99"/>
      <c r="BH6" s="99"/>
      <c r="BI6" s="100"/>
      <c r="BJ6" s="100"/>
      <c r="BK6" s="100"/>
      <c r="BL6" s="100"/>
      <c r="BM6" s="109"/>
      <c r="BN6" s="100"/>
      <c r="BP6" s="101" t="s">
        <v>10</v>
      </c>
      <c r="BR6" s="110" t="str">
        <f>LEFT(G90,3)</f>
        <v/>
      </c>
      <c r="BS6" s="102" t="str">
        <f>IF(BR6="","",IF(BR6="FAX",G50,G51))</f>
        <v/>
      </c>
      <c r="BT6" s="111" t="str">
        <f>IF(G90="","",IF(G90='プルダウン（非表示予定）'!C17,4,1))</f>
        <v/>
      </c>
      <c r="BU6" s="47" t="s">
        <v>252</v>
      </c>
      <c r="CE6" s="74"/>
      <c r="CG6" s="74"/>
    </row>
    <row r="7" spans="1:95" s="47" customFormat="1" ht="14.25" customHeight="1">
      <c r="A7" s="57"/>
      <c r="B7" s="47" t="s">
        <v>407</v>
      </c>
      <c r="O7" s="112"/>
      <c r="P7" s="108"/>
      <c r="T7" s="74"/>
      <c r="U7" s="74"/>
      <c r="V7" s="507" t="s">
        <v>17</v>
      </c>
      <c r="W7" s="507"/>
      <c r="X7" s="516" t="s">
        <v>512</v>
      </c>
      <c r="Y7" s="516"/>
      <c r="Z7" s="516"/>
      <c r="AA7" s="516"/>
      <c r="AB7" s="516"/>
      <c r="AC7" s="74"/>
      <c r="AD7" s="74"/>
      <c r="AE7" s="74"/>
      <c r="AF7" s="74"/>
      <c r="BG7" s="99"/>
      <c r="BH7" s="99"/>
      <c r="BI7" s="100"/>
      <c r="BJ7" s="100"/>
      <c r="BK7" s="100"/>
      <c r="BL7" s="100"/>
      <c r="BM7" s="109"/>
      <c r="BN7" s="100"/>
      <c r="BP7" s="113"/>
      <c r="BQ7" s="106"/>
      <c r="BR7" s="106"/>
      <c r="BS7" s="114"/>
      <c r="CD7" s="47" t="s">
        <v>243</v>
      </c>
      <c r="CE7" s="115" t="str">
        <f>IF(OR(G89='プルダウン（非表示予定）'!D16,G89='プルダウン（非表示予定）'!C16),LEFT(G89,2),"速報納期指定")</f>
        <v>速報納期指定</v>
      </c>
      <c r="CF7" s="115" t="str">
        <f>IF(G89="","",IF(OR(G89='プルダウン（非表示予定）'!D16,G89='プルダウン（非表示予定）'!C16),"",TEXT(G89,"m月d日")))</f>
        <v/>
      </c>
      <c r="CG7" s="74"/>
    </row>
    <row r="8" spans="1:95" s="47" customFormat="1" ht="14.25" customHeight="1">
      <c r="A8" s="57"/>
      <c r="B8" s="47" t="s">
        <v>458</v>
      </c>
      <c r="N8" s="112"/>
      <c r="O8" s="108"/>
      <c r="T8" s="74"/>
      <c r="U8" s="74"/>
      <c r="V8" s="507" t="s">
        <v>20</v>
      </c>
      <c r="W8" s="507"/>
      <c r="X8" s="516" t="s">
        <v>564</v>
      </c>
      <c r="Y8" s="516"/>
      <c r="Z8" s="516"/>
      <c r="AA8" s="516"/>
      <c r="AB8" s="516"/>
      <c r="AC8" s="516"/>
      <c r="AD8" s="516"/>
      <c r="AE8" s="74"/>
      <c r="AF8" s="74"/>
      <c r="BG8" s="99"/>
      <c r="BH8" s="99"/>
      <c r="BI8" s="100"/>
      <c r="BJ8" s="100"/>
      <c r="BK8" s="100"/>
      <c r="BL8" s="100"/>
      <c r="BM8" s="109"/>
      <c r="BN8" s="100"/>
      <c r="BP8" s="116" t="s">
        <v>11</v>
      </c>
      <c r="BQ8" s="117"/>
      <c r="BR8" s="117" t="s">
        <v>12</v>
      </c>
      <c r="BS8" s="118" t="str">
        <f>IFERROR(LEFT(G46,FIND("県",G46)),LEFT(G46,3))</f>
        <v/>
      </c>
      <c r="BU8" s="47" t="str">
        <f>SUBSTITUTE(G46,BS8,"")</f>
        <v/>
      </c>
      <c r="CE8" s="74"/>
      <c r="CF8" s="74"/>
      <c r="CG8" s="74"/>
    </row>
    <row r="9" spans="1:95" s="47" customFormat="1" ht="14.25" customHeight="1">
      <c r="A9" s="57"/>
      <c r="T9" s="74"/>
      <c r="U9" s="74"/>
      <c r="V9" s="507" t="s">
        <v>22</v>
      </c>
      <c r="W9" s="507"/>
      <c r="X9" s="119" t="s">
        <v>566</v>
      </c>
      <c r="Y9" s="74"/>
      <c r="AB9" s="74"/>
      <c r="AC9" s="74"/>
      <c r="AD9" s="74"/>
      <c r="AE9" s="74"/>
      <c r="AF9" s="74"/>
      <c r="BG9" s="99"/>
      <c r="BH9" s="99"/>
      <c r="BI9" s="100"/>
      <c r="BJ9" s="100"/>
      <c r="BK9" s="100"/>
      <c r="BL9" s="100"/>
      <c r="BM9" s="100"/>
      <c r="BN9" s="100"/>
      <c r="BP9" s="101"/>
      <c r="BS9" s="120" t="str">
        <f>LEFT(BU8,14)</f>
        <v/>
      </c>
      <c r="CD9" s="107" t="s">
        <v>229</v>
      </c>
      <c r="CE9" s="74" t="s">
        <v>231</v>
      </c>
      <c r="CF9" s="74" t="s">
        <v>230</v>
      </c>
      <c r="CG9" s="74"/>
    </row>
    <row r="10" spans="1:95" s="47" customFormat="1" ht="24" customHeight="1">
      <c r="A10" s="46" t="s">
        <v>13</v>
      </c>
      <c r="T10" s="74"/>
      <c r="U10" s="74"/>
      <c r="V10" s="507" t="s">
        <v>484</v>
      </c>
      <c r="W10" s="507"/>
      <c r="X10" s="119" t="s">
        <v>567</v>
      </c>
      <c r="Y10" s="74"/>
      <c r="AB10" s="74"/>
      <c r="AC10" s="74"/>
      <c r="AD10" s="74"/>
      <c r="AE10" s="74"/>
      <c r="AF10" s="74"/>
      <c r="BG10" s="99"/>
      <c r="BH10" s="99"/>
      <c r="BI10" s="100"/>
      <c r="BJ10" s="100"/>
      <c r="BK10" s="100"/>
      <c r="BL10" s="100"/>
      <c r="BM10" s="100"/>
      <c r="BN10" s="100"/>
      <c r="BP10" s="101"/>
      <c r="BS10" s="120" t="str">
        <f>MID(BU8,15,14)</f>
        <v/>
      </c>
      <c r="CD10" s="47" t="s">
        <v>299</v>
      </c>
      <c r="CE10" s="121">
        <f>IF(OR(G81='プルダウン（非表示予定）'!E44,G81='プルダウン（非表示予定）'!F44),1,0)</f>
        <v>0</v>
      </c>
      <c r="CF10" s="122" t="str">
        <f>IF(CE10=1,"【チャート提出】","")</f>
        <v/>
      </c>
      <c r="CG10" s="74"/>
      <c r="CQ10" s="47" t="str">
        <f>CHAR(10)</f>
        <v xml:space="preserve">
</v>
      </c>
    </row>
    <row r="11" spans="1:95" s="47" customFormat="1" ht="20.100000000000001" customHeight="1">
      <c r="A11" s="46"/>
      <c r="B11" s="75" t="s">
        <v>408</v>
      </c>
      <c r="C11" s="75"/>
      <c r="D11" s="75"/>
      <c r="E11" s="75"/>
      <c r="F11" s="75"/>
      <c r="G11" s="75"/>
      <c r="H11" s="75"/>
      <c r="I11" s="75"/>
      <c r="J11" s="75"/>
      <c r="K11" s="75"/>
      <c r="L11" s="75"/>
      <c r="M11" s="75"/>
      <c r="N11" s="75"/>
      <c r="O11" s="75"/>
      <c r="P11" s="75"/>
      <c r="Q11" s="75"/>
      <c r="R11" s="75"/>
      <c r="S11" s="75"/>
      <c r="U11" s="123" t="s">
        <v>459</v>
      </c>
      <c r="X11" s="74"/>
      <c r="Y11" s="74"/>
      <c r="AB11" s="74"/>
      <c r="AC11" s="74"/>
      <c r="AD11" s="74"/>
      <c r="AE11" s="74"/>
      <c r="AF11" s="74"/>
      <c r="BG11" s="99"/>
      <c r="BH11" s="99"/>
      <c r="BI11" s="100"/>
      <c r="BJ11" s="100"/>
      <c r="BK11" s="100"/>
      <c r="BL11" s="100"/>
      <c r="BM11" s="100"/>
      <c r="BN11" s="100"/>
      <c r="BP11" s="101"/>
      <c r="BS11" s="120" t="str">
        <f>MID(BU8,29,14)</f>
        <v/>
      </c>
      <c r="CD11" s="47" t="s">
        <v>300</v>
      </c>
      <c r="CE11" s="124">
        <f>IF(OR(G81='プルダウン（非表示予定）'!D44,G81='プルダウン（非表示予定）'!F44),1,0)</f>
        <v>0</v>
      </c>
      <c r="CF11" s="124" t="str">
        <f>IF(CE11=0,"","【写真撮影】")</f>
        <v/>
      </c>
      <c r="CG11" s="74"/>
    </row>
    <row r="12" spans="1:95" s="47" customFormat="1" ht="20.100000000000001" customHeight="1">
      <c r="A12" s="46"/>
      <c r="B12" s="75" t="s">
        <v>461</v>
      </c>
      <c r="D12" s="75"/>
      <c r="E12" s="75"/>
      <c r="F12" s="75"/>
      <c r="G12" s="75"/>
      <c r="H12" s="75"/>
      <c r="I12" s="75"/>
      <c r="J12" s="75"/>
      <c r="K12" s="75"/>
      <c r="L12" s="75"/>
      <c r="M12" s="75"/>
      <c r="N12" s="75"/>
      <c r="O12" s="75"/>
      <c r="P12" s="75"/>
      <c r="Q12" s="75"/>
      <c r="R12" s="75"/>
      <c r="S12" s="75"/>
      <c r="T12" s="74"/>
      <c r="U12" s="74"/>
      <c r="V12" s="47" t="s">
        <v>89</v>
      </c>
      <c r="X12" s="125" t="s">
        <v>409</v>
      </c>
      <c r="Y12" s="47" t="s">
        <v>285</v>
      </c>
      <c r="AB12" s="74"/>
      <c r="AC12" s="74"/>
      <c r="AD12" s="74"/>
      <c r="AE12" s="74"/>
      <c r="AF12" s="74"/>
      <c r="BG12" s="99"/>
      <c r="BH12" s="99"/>
      <c r="BI12" s="100"/>
      <c r="BJ12" s="100"/>
      <c r="BK12" s="100"/>
      <c r="BL12" s="100"/>
      <c r="BM12" s="100"/>
      <c r="BN12" s="100"/>
      <c r="BP12" s="113"/>
      <c r="BQ12" s="106"/>
      <c r="BR12" s="106"/>
      <c r="BS12" s="126" t="str">
        <f>MID(BU8,43,14)</f>
        <v/>
      </c>
      <c r="CD12" s="47" t="s">
        <v>301</v>
      </c>
      <c r="CE12" s="127">
        <f>IF(G79='プルダウン（非表示予定）'!D21,1,0)</f>
        <v>0</v>
      </c>
      <c r="CF12" s="127" t="str">
        <f>IF(CE12=0,"","【英文報告書】")</f>
        <v/>
      </c>
      <c r="CG12" s="74"/>
    </row>
    <row r="13" spans="1:95" s="47" customFormat="1" ht="20.100000000000001" customHeight="1">
      <c r="A13" s="46"/>
      <c r="B13" s="75" t="s">
        <v>546</v>
      </c>
      <c r="C13" s="75"/>
      <c r="D13" s="75"/>
      <c r="E13" s="75"/>
      <c r="F13" s="75"/>
      <c r="G13" s="75"/>
      <c r="H13" s="75"/>
      <c r="I13" s="75"/>
      <c r="J13" s="75"/>
      <c r="K13" s="75"/>
      <c r="L13" s="75"/>
      <c r="M13" s="75"/>
      <c r="N13" s="75"/>
      <c r="O13" s="75"/>
      <c r="P13" s="75"/>
      <c r="Q13" s="75"/>
      <c r="R13" s="75"/>
      <c r="S13" s="75"/>
      <c r="T13" s="74"/>
      <c r="U13" s="74"/>
      <c r="V13" s="47" t="s">
        <v>90</v>
      </c>
      <c r="X13" s="74"/>
      <c r="Y13" s="74"/>
      <c r="AB13" s="74"/>
      <c r="AC13" s="74"/>
      <c r="AD13" s="74"/>
      <c r="AE13" s="74"/>
      <c r="AF13" s="74"/>
      <c r="BG13" s="99"/>
      <c r="BH13" s="99"/>
      <c r="BI13" s="100"/>
      <c r="BJ13" s="100"/>
      <c r="BK13" s="100"/>
      <c r="BL13" s="100"/>
      <c r="BM13" s="100"/>
      <c r="BN13" s="100"/>
      <c r="BP13" s="116" t="s">
        <v>11</v>
      </c>
      <c r="BQ13" s="117"/>
      <c r="BR13" s="117" t="s">
        <v>18</v>
      </c>
      <c r="BS13" s="128" t="str">
        <f>IFERROR(LEFT(V46,FIND("県",V46)),LEFT(V46,3))</f>
        <v/>
      </c>
      <c r="BU13" s="47" t="str">
        <f>SUBSTITUTE(V46,BS13,"")</f>
        <v/>
      </c>
      <c r="CE13" s="74"/>
      <c r="CF13" s="74"/>
      <c r="CG13" s="74"/>
    </row>
    <row r="14" spans="1:95" s="47" customFormat="1" ht="20.100000000000001" customHeight="1">
      <c r="A14" s="46"/>
      <c r="B14" s="129" t="s">
        <v>292</v>
      </c>
      <c r="D14" s="75"/>
      <c r="E14" s="75"/>
      <c r="F14" s="75"/>
      <c r="G14" s="75"/>
      <c r="H14" s="75"/>
      <c r="I14" s="75"/>
      <c r="J14" s="75"/>
      <c r="K14" s="75"/>
      <c r="L14" s="75"/>
      <c r="M14" s="75"/>
      <c r="N14" s="75"/>
      <c r="O14" s="75"/>
      <c r="P14" s="75"/>
      <c r="Q14" s="75"/>
      <c r="R14" s="75"/>
      <c r="S14" s="75"/>
      <c r="T14" s="74"/>
      <c r="U14" s="74"/>
      <c r="V14" s="47" t="s">
        <v>537</v>
      </c>
      <c r="X14" s="74"/>
      <c r="Y14" s="74"/>
      <c r="AB14" s="74"/>
      <c r="AC14" s="74"/>
      <c r="AD14" s="74"/>
      <c r="AE14" s="74"/>
      <c r="AF14" s="74"/>
      <c r="BG14" s="99"/>
      <c r="BH14" s="99"/>
      <c r="BI14" s="100"/>
      <c r="BJ14" s="100"/>
      <c r="BK14" s="100"/>
      <c r="BL14" s="100"/>
      <c r="BM14" s="100"/>
      <c r="BN14" s="100"/>
      <c r="BP14" s="101"/>
      <c r="BS14" s="130" t="str">
        <f>LEFT(BU13,14)</f>
        <v/>
      </c>
      <c r="CD14" s="131" t="s">
        <v>15</v>
      </c>
      <c r="CE14" s="132"/>
      <c r="CF14" s="133" t="str">
        <f>IF(G91="","",IF(BS5=0,"",BS5&amp;"日 保管"))</f>
        <v/>
      </c>
      <c r="CG14" s="74"/>
    </row>
    <row r="15" spans="1:95" s="47" customFormat="1" ht="20.100000000000001" customHeight="1">
      <c r="A15" s="46"/>
      <c r="B15" s="75" t="s">
        <v>447</v>
      </c>
      <c r="C15" s="75"/>
      <c r="D15" s="75"/>
      <c r="E15" s="75"/>
      <c r="F15" s="75"/>
      <c r="G15" s="75"/>
      <c r="H15" s="75"/>
      <c r="I15" s="75"/>
      <c r="J15" s="75"/>
      <c r="K15" s="75"/>
      <c r="L15" s="75"/>
      <c r="M15" s="75"/>
      <c r="N15" s="75"/>
      <c r="O15" s="75"/>
      <c r="P15" s="75"/>
      <c r="Q15" s="75"/>
      <c r="R15" s="75"/>
      <c r="S15" s="75"/>
      <c r="T15" s="74"/>
      <c r="U15" s="74"/>
      <c r="V15" s="47" t="s">
        <v>460</v>
      </c>
      <c r="X15" s="74"/>
      <c r="Y15" s="74"/>
      <c r="AB15" s="74"/>
      <c r="AC15" s="74"/>
      <c r="AD15" s="74"/>
      <c r="AE15" s="74"/>
      <c r="AF15" s="74"/>
      <c r="BG15" s="99"/>
      <c r="BH15" s="99"/>
      <c r="BI15" s="100"/>
      <c r="BJ15" s="100"/>
      <c r="BK15" s="100"/>
      <c r="BL15" s="100"/>
      <c r="BM15" s="100"/>
      <c r="BN15" s="100"/>
      <c r="BP15" s="101"/>
      <c r="BS15" s="130" t="str">
        <f>MID(BU13,15,14)</f>
        <v/>
      </c>
      <c r="CE15" s="74"/>
      <c r="CF15" s="74"/>
      <c r="CG15" s="74"/>
    </row>
    <row r="16" spans="1:95" s="47" customFormat="1" ht="20.100000000000001" customHeight="1">
      <c r="A16" s="46"/>
      <c r="B16" s="75" t="s">
        <v>501</v>
      </c>
      <c r="C16" s="75"/>
      <c r="D16" s="75"/>
      <c r="E16" s="75"/>
      <c r="F16" s="75"/>
      <c r="G16" s="75"/>
      <c r="H16" s="75"/>
      <c r="I16" s="75"/>
      <c r="J16" s="75"/>
      <c r="K16" s="75"/>
      <c r="L16" s="75"/>
      <c r="M16" s="75"/>
      <c r="N16" s="75"/>
      <c r="O16" s="75"/>
      <c r="P16" s="75"/>
      <c r="Q16" s="75"/>
      <c r="R16" s="75"/>
      <c r="S16" s="75"/>
      <c r="T16" s="74"/>
      <c r="U16" s="74"/>
      <c r="X16" s="74"/>
      <c r="Y16" s="74"/>
      <c r="AB16" s="74"/>
      <c r="AC16" s="74"/>
      <c r="AD16" s="74"/>
      <c r="AE16" s="74"/>
      <c r="AF16" s="74"/>
      <c r="BG16" s="99"/>
      <c r="BH16" s="99"/>
      <c r="BI16" s="100"/>
      <c r="BJ16" s="100"/>
      <c r="BK16" s="100"/>
      <c r="BL16" s="100"/>
      <c r="BM16" s="100"/>
      <c r="BN16" s="100"/>
      <c r="BP16" s="101"/>
      <c r="BS16" s="130" t="str">
        <f>MID(BU13,29,14)</f>
        <v/>
      </c>
      <c r="CD16" s="107" t="s">
        <v>16</v>
      </c>
      <c r="CE16" s="74"/>
      <c r="CF16" s="74"/>
      <c r="CG16" s="74"/>
    </row>
    <row r="17" spans="1:87" s="47" customFormat="1" ht="20.100000000000001" customHeight="1">
      <c r="A17" s="46"/>
      <c r="B17" s="75" t="s">
        <v>500</v>
      </c>
      <c r="C17" s="75"/>
      <c r="D17" s="75"/>
      <c r="E17" s="75"/>
      <c r="F17" s="75"/>
      <c r="G17" s="75"/>
      <c r="H17" s="75"/>
      <c r="I17" s="75"/>
      <c r="J17" s="75"/>
      <c r="K17" s="75"/>
      <c r="L17" s="75"/>
      <c r="M17" s="75"/>
      <c r="N17" s="75"/>
      <c r="O17" s="75"/>
      <c r="P17" s="75"/>
      <c r="Q17" s="75"/>
      <c r="R17" s="75"/>
      <c r="S17" s="75"/>
      <c r="V17" s="74"/>
      <c r="W17" s="74"/>
      <c r="Z17" s="342"/>
      <c r="AA17" s="74"/>
      <c r="AB17" s="74"/>
      <c r="AC17" s="342"/>
      <c r="AD17" s="74"/>
      <c r="AE17" s="74"/>
      <c r="AF17" s="74"/>
      <c r="BG17" s="99"/>
      <c r="BH17" s="99"/>
      <c r="BI17" s="100"/>
      <c r="BJ17" s="100"/>
      <c r="BK17" s="100"/>
      <c r="BL17" s="100"/>
      <c r="BM17" s="100"/>
      <c r="BN17" s="100"/>
      <c r="BP17" s="113"/>
      <c r="BQ17" s="106"/>
      <c r="BR17" s="106"/>
      <c r="BS17" s="134" t="str">
        <f>MID(BU13,43,14)</f>
        <v/>
      </c>
      <c r="CD17" s="131" t="s">
        <v>19</v>
      </c>
      <c r="CE17" s="132"/>
      <c r="CF17" s="133" t="str">
        <f>IF(G79='プルダウン（非表示予定）'!D21,"英文報告書","通常様式")</f>
        <v>通常様式</v>
      </c>
      <c r="CG17" s="74"/>
    </row>
    <row r="18" spans="1:87" s="47" customFormat="1" ht="20.100000000000001" customHeight="1">
      <c r="A18" s="46"/>
      <c r="B18" s="129" t="s">
        <v>502</v>
      </c>
      <c r="C18" s="75"/>
      <c r="D18" s="75"/>
      <c r="E18" s="75"/>
      <c r="F18" s="75"/>
      <c r="G18" s="75"/>
      <c r="H18" s="75"/>
      <c r="I18" s="75"/>
      <c r="J18" s="75"/>
      <c r="K18" s="75"/>
      <c r="L18" s="75"/>
      <c r="M18" s="75"/>
      <c r="N18" s="75"/>
      <c r="O18" s="75"/>
      <c r="P18" s="75"/>
      <c r="Q18" s="75"/>
      <c r="R18" s="75"/>
      <c r="S18" s="75"/>
      <c r="V18" s="74"/>
      <c r="W18" s="74"/>
      <c r="Z18" s="74"/>
      <c r="AA18" s="74"/>
      <c r="AB18" s="74"/>
      <c r="AC18" s="89"/>
      <c r="AD18" s="89"/>
      <c r="AE18" s="74"/>
      <c r="AF18" s="74"/>
      <c r="BG18" s="99"/>
      <c r="BH18" s="99"/>
      <c r="BI18" s="100"/>
      <c r="BJ18" s="100"/>
      <c r="BK18" s="100"/>
      <c r="BL18" s="100"/>
      <c r="BM18" s="100"/>
      <c r="BN18" s="100"/>
      <c r="BP18" s="116" t="s">
        <v>11</v>
      </c>
      <c r="BQ18" s="117"/>
      <c r="BR18" s="117" t="s">
        <v>24</v>
      </c>
      <c r="BS18" s="135" t="str">
        <f>IFERROR(LEFT(V76,FIND("県",V76)),LEFT(V76,3))</f>
        <v/>
      </c>
      <c r="BU18" s="47" t="str">
        <f>SUBSTITUTE(V76,BS18,"")</f>
        <v/>
      </c>
      <c r="CD18" s="113" t="s">
        <v>21</v>
      </c>
      <c r="CE18" s="136" t="str">
        <f>IF(G78="","",IF(G78='プルダウン（非表示予定）'!F20,0,G78))</f>
        <v/>
      </c>
      <c r="CF18" s="137"/>
      <c r="CG18" s="74"/>
    </row>
    <row r="19" spans="1:87" s="47" customFormat="1" ht="20.100000000000001" customHeight="1">
      <c r="A19" s="46"/>
      <c r="B19" s="75" t="s">
        <v>91</v>
      </c>
      <c r="C19" s="75"/>
      <c r="D19" s="75"/>
      <c r="E19" s="75"/>
      <c r="F19" s="75"/>
      <c r="G19" s="75"/>
      <c r="H19" s="75"/>
      <c r="I19" s="75"/>
      <c r="J19" s="75"/>
      <c r="K19" s="75"/>
      <c r="L19" s="75"/>
      <c r="M19" s="75"/>
      <c r="N19" s="75"/>
      <c r="O19" s="75"/>
      <c r="P19" s="75"/>
      <c r="Q19" s="75"/>
      <c r="R19" s="75"/>
      <c r="S19" s="75"/>
      <c r="V19" s="74"/>
      <c r="W19" s="74"/>
      <c r="Z19" s="74"/>
      <c r="AA19" s="74"/>
      <c r="AB19" s="74"/>
      <c r="AC19" s="74"/>
      <c r="AD19" s="74"/>
      <c r="AE19" s="74"/>
      <c r="AF19" s="74"/>
      <c r="BG19" s="99"/>
      <c r="BH19" s="99"/>
      <c r="BI19" s="100"/>
      <c r="BJ19" s="100"/>
      <c r="BK19" s="100"/>
      <c r="BL19" s="100"/>
      <c r="BM19" s="100"/>
      <c r="BN19" s="100"/>
      <c r="BP19" s="101"/>
      <c r="BS19" s="138" t="str">
        <f>LEFT(BU18,14)</f>
        <v/>
      </c>
      <c r="CD19" s="131" t="s">
        <v>508</v>
      </c>
      <c r="CE19" s="132"/>
      <c r="CF19" s="133" t="str">
        <f>IF(G80="","",G80)</f>
        <v/>
      </c>
      <c r="CG19" s="74"/>
    </row>
    <row r="20" spans="1:87" s="47" customFormat="1" ht="20.100000000000001" customHeight="1">
      <c r="A20" s="46"/>
      <c r="B20" s="129" t="s">
        <v>462</v>
      </c>
      <c r="C20" s="75"/>
      <c r="D20" s="75"/>
      <c r="E20" s="75"/>
      <c r="F20" s="75"/>
      <c r="G20" s="75"/>
      <c r="H20" s="75"/>
      <c r="I20" s="75"/>
      <c r="J20" s="75"/>
      <c r="K20" s="75"/>
      <c r="L20" s="75"/>
      <c r="M20" s="75"/>
      <c r="N20" s="75"/>
      <c r="O20" s="75"/>
      <c r="P20" s="75"/>
      <c r="Q20" s="75"/>
      <c r="V20" s="74"/>
      <c r="W20" s="74"/>
      <c r="Z20" s="74"/>
      <c r="AA20" s="74"/>
      <c r="AB20" s="74"/>
      <c r="AC20" s="74"/>
      <c r="AD20" s="74"/>
      <c r="AE20" s="74"/>
      <c r="AF20" s="74"/>
      <c r="BG20" s="99"/>
      <c r="BH20" s="99"/>
      <c r="BI20" s="100"/>
      <c r="BJ20" s="100"/>
      <c r="BK20" s="100"/>
      <c r="BL20" s="100"/>
      <c r="BM20" s="100"/>
      <c r="BN20" s="100"/>
      <c r="BP20" s="101"/>
      <c r="BS20" s="138" t="str">
        <f>MID(BU18,15,14)</f>
        <v/>
      </c>
      <c r="CD20" s="47" t="s">
        <v>240</v>
      </c>
      <c r="CE20" s="74"/>
      <c r="CF20" s="139" t="str">
        <f>"分析項目："&amp;BH82&amp;"_下限値"&amp;BG133&amp;" "&amp;BG134</f>
        <v>分析項目：Cs-134/Cs-137_下限値 Bq/kg</v>
      </c>
      <c r="CG20" s="74"/>
    </row>
    <row r="21" spans="1:87" s="47" customFormat="1" ht="20.100000000000001" customHeight="1">
      <c r="A21" s="46"/>
      <c r="B21" s="75" t="s">
        <v>463</v>
      </c>
      <c r="C21" s="75"/>
      <c r="D21" s="75"/>
      <c r="E21" s="75"/>
      <c r="F21" s="75"/>
      <c r="G21" s="75"/>
      <c r="H21" s="75"/>
      <c r="I21" s="75"/>
      <c r="J21" s="75"/>
      <c r="K21" s="75"/>
      <c r="L21" s="75"/>
      <c r="M21" s="75"/>
      <c r="N21" s="75"/>
      <c r="O21" s="75"/>
      <c r="P21" s="75"/>
      <c r="Q21" s="75"/>
      <c r="V21" s="74"/>
      <c r="W21" s="74"/>
      <c r="Z21" s="74"/>
      <c r="AA21" s="74"/>
      <c r="AB21" s="74"/>
      <c r="AC21" s="74"/>
      <c r="AD21" s="74"/>
      <c r="AE21" s="74"/>
      <c r="AF21" s="74"/>
      <c r="BG21" s="99"/>
      <c r="BH21" s="99"/>
      <c r="BI21" s="100"/>
      <c r="BJ21" s="100"/>
      <c r="BK21" s="100"/>
      <c r="BL21" s="100"/>
      <c r="BM21" s="100"/>
      <c r="BN21" s="100"/>
      <c r="BP21" s="101"/>
      <c r="BS21" s="138" t="str">
        <f>MID(BU18,29,14)</f>
        <v/>
      </c>
      <c r="CD21" s="47" t="s">
        <v>241</v>
      </c>
      <c r="CE21" s="74"/>
      <c r="CF21" s="140" t="str">
        <f>"その他の測定："&amp;BH91</f>
        <v>その他の測定：</v>
      </c>
      <c r="CG21" s="74"/>
    </row>
    <row r="22" spans="1:87" s="47" customFormat="1" ht="20.100000000000001" customHeight="1">
      <c r="A22" s="46"/>
      <c r="B22" s="75"/>
      <c r="C22" s="75"/>
      <c r="D22" s="75"/>
      <c r="E22" s="75"/>
      <c r="F22" s="75"/>
      <c r="G22" s="75"/>
      <c r="H22" s="75"/>
      <c r="I22" s="75"/>
      <c r="J22" s="75"/>
      <c r="K22" s="75"/>
      <c r="L22" s="75"/>
      <c r="M22" s="75"/>
      <c r="N22" s="75"/>
      <c r="O22" s="75"/>
      <c r="P22" s="75"/>
      <c r="Q22" s="75"/>
      <c r="V22" s="74"/>
      <c r="W22" s="74"/>
      <c r="Z22" s="74"/>
      <c r="AA22" s="74"/>
      <c r="AB22" s="74"/>
      <c r="AC22" s="74"/>
      <c r="AD22" s="74"/>
      <c r="AE22" s="74"/>
      <c r="AF22" s="74"/>
      <c r="BG22" s="99"/>
      <c r="BH22" s="99"/>
      <c r="BI22" s="100"/>
      <c r="BJ22" s="100"/>
      <c r="BK22" s="100"/>
      <c r="BL22" s="100"/>
      <c r="BM22" s="100"/>
      <c r="BN22" s="100"/>
      <c r="BP22" s="113"/>
      <c r="BQ22" s="106"/>
      <c r="BR22" s="106"/>
      <c r="BS22" s="141" t="str">
        <f>MID(BU18,43,14)</f>
        <v/>
      </c>
      <c r="CD22" s="47" t="s">
        <v>244</v>
      </c>
      <c r="CE22" s="74"/>
      <c r="CF22" s="142" t="str">
        <f>"含水測定："&amp;BH106</f>
        <v>含水測定：</v>
      </c>
      <c r="CG22" s="74"/>
    </row>
    <row r="23" spans="1:87" s="47" customFormat="1" ht="20.100000000000001" customHeight="1">
      <c r="A23" s="143" t="s">
        <v>293</v>
      </c>
      <c r="B23" s="144"/>
      <c r="C23" s="144"/>
      <c r="D23" s="144"/>
      <c r="E23" s="144"/>
      <c r="F23" s="144"/>
      <c r="G23" s="144"/>
      <c r="H23" s="144"/>
      <c r="I23" s="144"/>
      <c r="J23" s="144"/>
      <c r="K23" s="144"/>
      <c r="L23" s="144"/>
      <c r="M23" s="144"/>
      <c r="N23" s="144"/>
      <c r="O23" s="144"/>
      <c r="P23" s="144"/>
      <c r="Q23" s="144"/>
      <c r="V23" s="74"/>
      <c r="W23" s="74"/>
      <c r="Z23" s="74"/>
      <c r="AA23" s="74"/>
      <c r="AB23" s="74"/>
      <c r="AC23" s="74"/>
      <c r="AD23" s="74"/>
      <c r="AE23" s="74"/>
      <c r="AF23" s="74"/>
      <c r="BG23" s="99"/>
      <c r="BH23" s="99"/>
      <c r="BI23" s="100"/>
      <c r="BJ23" s="100"/>
      <c r="BK23" s="100"/>
      <c r="BL23" s="100"/>
      <c r="BM23" s="100"/>
      <c r="BN23" s="100"/>
      <c r="CE23" s="74"/>
      <c r="CF23" s="74"/>
      <c r="CG23" s="74"/>
    </row>
    <row r="24" spans="1:87" s="47" customFormat="1" ht="20.100000000000001" customHeight="1">
      <c r="A24" s="145"/>
      <c r="B24" s="144" t="s">
        <v>294</v>
      </c>
      <c r="C24" s="144"/>
      <c r="D24" s="144"/>
      <c r="E24" s="144"/>
      <c r="F24" s="144"/>
      <c r="G24" s="144"/>
      <c r="H24" s="144"/>
      <c r="I24" s="144"/>
      <c r="J24" s="144"/>
      <c r="K24" s="144"/>
      <c r="L24" s="144"/>
      <c r="M24" s="144"/>
      <c r="N24" s="144"/>
      <c r="O24" s="144"/>
      <c r="P24" s="144"/>
      <c r="Q24" s="144"/>
      <c r="V24" s="74"/>
      <c r="W24" s="74"/>
      <c r="Z24" s="74"/>
      <c r="AA24" s="74"/>
      <c r="AB24" s="74"/>
      <c r="AC24" s="74"/>
      <c r="AD24" s="74"/>
      <c r="AE24" s="74"/>
      <c r="AF24" s="74"/>
      <c r="BG24" s="99"/>
      <c r="BH24" s="99"/>
      <c r="BI24" s="100"/>
      <c r="BJ24" s="100"/>
      <c r="BK24" s="100"/>
      <c r="BL24" s="100"/>
      <c r="BM24" s="100"/>
      <c r="BN24" s="100"/>
      <c r="CE24" s="74"/>
      <c r="CF24" s="74"/>
      <c r="CG24" s="74"/>
    </row>
    <row r="25" spans="1:87" s="47" customFormat="1" ht="20.100000000000001" customHeight="1">
      <c r="A25" s="145"/>
      <c r="B25" s="144" t="s">
        <v>295</v>
      </c>
      <c r="C25" s="144"/>
      <c r="D25" s="144"/>
      <c r="E25" s="144"/>
      <c r="F25" s="144"/>
      <c r="G25" s="144"/>
      <c r="H25" s="144"/>
      <c r="I25" s="144"/>
      <c r="J25" s="144"/>
      <c r="K25" s="144"/>
      <c r="L25" s="144"/>
      <c r="M25" s="144"/>
      <c r="N25" s="144"/>
      <c r="O25" s="144"/>
      <c r="P25" s="144"/>
      <c r="Q25" s="144"/>
      <c r="V25" s="74"/>
      <c r="W25" s="74"/>
      <c r="Z25" s="74"/>
      <c r="AA25" s="74"/>
      <c r="AB25" s="74"/>
      <c r="AC25" s="74"/>
      <c r="AD25" s="74"/>
      <c r="AE25" s="74"/>
      <c r="AF25" s="74"/>
      <c r="BG25" s="99"/>
      <c r="BH25" s="99"/>
      <c r="BI25" s="100"/>
      <c r="BJ25" s="100"/>
      <c r="BK25" s="100"/>
      <c r="BL25" s="100"/>
      <c r="BM25" s="100"/>
      <c r="BN25" s="100"/>
      <c r="CE25" s="74"/>
      <c r="CF25" s="74"/>
      <c r="CG25" s="74"/>
    </row>
    <row r="26" spans="1:87" s="47" customFormat="1" ht="20.100000000000001" hidden="1" customHeight="1">
      <c r="A26" s="46"/>
      <c r="B26" s="75"/>
      <c r="C26" s="75"/>
      <c r="D26" s="75"/>
      <c r="E26" s="75"/>
      <c r="F26" s="75"/>
      <c r="G26" s="75"/>
      <c r="H26" s="75"/>
      <c r="I26" s="75"/>
      <c r="J26" s="75"/>
      <c r="K26" s="75"/>
      <c r="L26" s="75"/>
      <c r="M26" s="75"/>
      <c r="N26" s="75"/>
      <c r="O26" s="75"/>
      <c r="P26" s="75"/>
      <c r="Q26" s="75"/>
      <c r="V26" s="74"/>
      <c r="W26" s="74"/>
      <c r="Z26" s="74"/>
      <c r="AA26" s="74"/>
      <c r="AB26" s="74"/>
      <c r="AC26" s="74"/>
      <c r="AD26" s="74"/>
      <c r="AE26" s="74"/>
      <c r="AF26" s="74"/>
      <c r="BG26" s="99"/>
      <c r="BH26" s="99"/>
      <c r="BI26" s="100"/>
      <c r="BJ26" s="100"/>
      <c r="BK26" s="100"/>
      <c r="BL26" s="100"/>
      <c r="BM26" s="100"/>
      <c r="BN26" s="100"/>
      <c r="CE26" s="74"/>
      <c r="CF26" s="74"/>
      <c r="CG26" s="74"/>
    </row>
    <row r="27" spans="1:87" s="47" customFormat="1" ht="19.5" hidden="1" customHeight="1">
      <c r="A27" s="57"/>
      <c r="C27" s="75"/>
      <c r="D27" s="75"/>
      <c r="E27" s="75"/>
      <c r="F27" s="75"/>
      <c r="G27" s="75"/>
      <c r="H27" s="75"/>
      <c r="I27" s="75"/>
      <c r="J27" s="75"/>
      <c r="K27" s="75"/>
      <c r="L27" s="75"/>
      <c r="M27" s="75"/>
      <c r="N27" s="75"/>
      <c r="O27" s="75"/>
      <c r="P27" s="75"/>
      <c r="Q27" s="75"/>
      <c r="V27" s="74"/>
      <c r="W27" s="74"/>
      <c r="Z27" s="74"/>
      <c r="AA27" s="74"/>
      <c r="AB27" s="74"/>
      <c r="AC27" s="74"/>
      <c r="AD27" s="74"/>
      <c r="AE27" s="74"/>
      <c r="AF27" s="74"/>
      <c r="BG27" s="99"/>
      <c r="BH27" s="99"/>
      <c r="BI27" s="100"/>
      <c r="BJ27" s="100"/>
      <c r="BK27" s="100"/>
      <c r="BL27" s="100"/>
      <c r="BM27" s="100"/>
      <c r="BN27" s="100"/>
      <c r="CE27" s="74"/>
      <c r="CF27" s="74"/>
      <c r="CG27" s="74"/>
    </row>
    <row r="28" spans="1:87" s="47" customFormat="1" ht="10.5" customHeight="1">
      <c r="A28" s="46"/>
      <c r="B28" s="75"/>
      <c r="C28" s="75"/>
      <c r="D28" s="75"/>
      <c r="E28" s="75"/>
      <c r="F28" s="75"/>
      <c r="G28" s="75"/>
      <c r="H28" s="75"/>
      <c r="I28" s="75"/>
      <c r="J28" s="75"/>
      <c r="K28" s="75"/>
      <c r="L28" s="75"/>
      <c r="M28" s="75"/>
      <c r="N28" s="75"/>
      <c r="O28" s="75"/>
      <c r="P28" s="75"/>
      <c r="Q28" s="75"/>
      <c r="V28" s="74"/>
      <c r="W28" s="74"/>
      <c r="Z28" s="74"/>
      <c r="AA28" s="74"/>
      <c r="AB28" s="74"/>
      <c r="AC28" s="74"/>
      <c r="AD28" s="74"/>
      <c r="AE28" s="74"/>
      <c r="AF28" s="74"/>
      <c r="BG28" s="99"/>
      <c r="BH28" s="99"/>
      <c r="BI28" s="100"/>
      <c r="BJ28" s="100"/>
      <c r="BK28" s="100"/>
      <c r="BL28" s="100"/>
      <c r="BM28" s="100"/>
      <c r="BN28" s="100"/>
      <c r="CE28" s="74"/>
      <c r="CF28" s="74"/>
      <c r="CG28" s="74"/>
    </row>
    <row r="29" spans="1:87" s="47" customFormat="1" ht="10.5" customHeight="1" thickBot="1">
      <c r="A29" s="46"/>
      <c r="B29" s="75"/>
      <c r="C29" s="75"/>
      <c r="D29" s="75"/>
      <c r="E29" s="75"/>
      <c r="Q29" s="75"/>
      <c r="V29" s="74"/>
      <c r="W29" s="74"/>
      <c r="Z29" s="74"/>
      <c r="AA29" s="74"/>
      <c r="AB29" s="74"/>
      <c r="AC29" s="74"/>
      <c r="AD29" s="74"/>
      <c r="AE29" s="74"/>
      <c r="AF29" s="74"/>
      <c r="BG29" s="99"/>
      <c r="BH29" s="99"/>
      <c r="BI29" s="100"/>
      <c r="BJ29" s="100"/>
      <c r="BK29" s="100"/>
      <c r="BL29" s="100"/>
      <c r="BM29" s="100"/>
      <c r="BN29" s="100"/>
      <c r="CE29" s="74"/>
      <c r="CF29" s="74"/>
      <c r="CG29" s="74"/>
    </row>
    <row r="30" spans="1:87" ht="24" customHeight="1">
      <c r="A30" s="46" t="s">
        <v>25</v>
      </c>
      <c r="B30" s="88"/>
      <c r="C30" s="88"/>
      <c r="D30" s="88"/>
      <c r="E30" s="88"/>
      <c r="F30" s="88"/>
      <c r="G30" s="88"/>
      <c r="H30" s="88"/>
      <c r="I30" s="88"/>
      <c r="J30" s="88"/>
      <c r="K30" s="88"/>
      <c r="L30" s="88"/>
      <c r="M30" s="88"/>
      <c r="N30" s="88"/>
      <c r="O30" s="88"/>
      <c r="P30" s="88"/>
      <c r="Q30" s="146"/>
      <c r="R30" s="147"/>
      <c r="S30" s="147"/>
      <c r="T30" s="147"/>
      <c r="U30" s="147"/>
      <c r="V30" s="148"/>
      <c r="W30" s="148"/>
      <c r="X30" s="149"/>
      <c r="Y30" s="149"/>
      <c r="Z30" s="148"/>
      <c r="AA30" s="148"/>
      <c r="BG30" s="289" t="b">
        <v>0</v>
      </c>
      <c r="BH30" s="99"/>
      <c r="BI30" s="100" t="s">
        <v>481</v>
      </c>
      <c r="BJ30" s="100" t="s">
        <v>26</v>
      </c>
      <c r="BK30" s="100"/>
      <c r="BL30" s="100"/>
      <c r="BO30" s="150"/>
      <c r="BP30" s="151"/>
      <c r="BQ30" s="151"/>
      <c r="BR30" s="151"/>
      <c r="BS30" s="151"/>
      <c r="BT30" s="151"/>
      <c r="BU30" s="151"/>
      <c r="BV30" s="151"/>
      <c r="BW30" s="151"/>
      <c r="BX30" s="151"/>
      <c r="BY30" s="151"/>
      <c r="BZ30" s="151"/>
      <c r="CA30" s="151"/>
      <c r="CB30" s="151"/>
      <c r="CC30" s="151"/>
      <c r="CD30" s="151"/>
      <c r="CE30" s="152"/>
      <c r="CF30" s="152"/>
      <c r="CG30" s="152"/>
      <c r="CH30" s="151"/>
      <c r="CI30" s="153"/>
    </row>
    <row r="31" spans="1:87" s="47" customFormat="1" ht="6.75" customHeight="1" thickBot="1">
      <c r="Q31" s="147"/>
      <c r="R31" s="147"/>
      <c r="S31" s="147"/>
      <c r="T31" s="147"/>
      <c r="U31" s="147"/>
      <c r="V31" s="74"/>
      <c r="W31" s="74"/>
      <c r="Z31" s="74"/>
      <c r="AA31" s="74"/>
      <c r="AB31" s="74"/>
      <c r="AC31" s="74"/>
      <c r="AD31" s="74"/>
      <c r="AE31" s="74"/>
      <c r="AF31" s="74"/>
      <c r="BG31" s="80"/>
      <c r="BH31" s="80"/>
      <c r="BI31" s="81"/>
      <c r="BJ31" s="81"/>
      <c r="BK31" s="81"/>
      <c r="BL31" s="81"/>
      <c r="BM31" s="100"/>
      <c r="BN31" s="100"/>
      <c r="BO31" s="154"/>
      <c r="BP31" s="47" t="s">
        <v>27</v>
      </c>
      <c r="BR31" s="47" t="str">
        <f>IF(BG30=TRUE,"OK","確認まち")</f>
        <v>確認まち</v>
      </c>
      <c r="CE31" s="74"/>
      <c r="CF31" s="74"/>
      <c r="CG31" s="74"/>
      <c r="CI31" s="155"/>
    </row>
    <row r="32" spans="1:87" ht="24" customHeight="1" thickBot="1">
      <c r="B32" s="157"/>
      <c r="C32" s="426" t="str">
        <f>IF(BG30=FALSE,BI30,BJ30)</f>
        <v>契約事項ご確認の上、左チェックボックスにて同意をお願いいたします</v>
      </c>
      <c r="D32" s="427"/>
      <c r="E32" s="427"/>
      <c r="F32" s="427"/>
      <c r="G32" s="427"/>
      <c r="H32" s="427"/>
      <c r="I32" s="427"/>
      <c r="J32" s="427"/>
      <c r="K32" s="427"/>
      <c r="L32" s="427"/>
      <c r="M32" s="427"/>
      <c r="N32" s="428"/>
      <c r="BO32" s="158"/>
      <c r="CI32" s="159"/>
    </row>
    <row r="33" spans="1:87" ht="17.25" customHeight="1">
      <c r="BO33" s="158"/>
      <c r="CI33" s="159"/>
    </row>
    <row r="34" spans="1:87" ht="19.5">
      <c r="A34" s="46" t="s">
        <v>28</v>
      </c>
      <c r="P34" s="88" t="s">
        <v>553</v>
      </c>
      <c r="Z34" s="75"/>
      <c r="AA34" s="75"/>
      <c r="BO34" s="158" t="s">
        <v>29</v>
      </c>
      <c r="BT34" s="75" t="s">
        <v>30</v>
      </c>
      <c r="CI34" s="159"/>
    </row>
    <row r="35" spans="1:87" s="47" customFormat="1" ht="6.75" customHeight="1" thickBot="1">
      <c r="A35" s="57"/>
      <c r="V35" s="74"/>
      <c r="W35" s="74"/>
      <c r="AB35" s="74"/>
      <c r="AC35" s="74"/>
      <c r="AD35" s="74"/>
      <c r="AE35" s="74"/>
      <c r="AF35" s="74"/>
      <c r="BG35" s="99"/>
      <c r="BH35" s="99"/>
      <c r="BI35" s="100"/>
      <c r="BJ35" s="100"/>
      <c r="BK35" s="100"/>
      <c r="BL35" s="100"/>
      <c r="BM35" s="100"/>
      <c r="BN35" s="100"/>
      <c r="BO35" s="154"/>
      <c r="CE35" s="74"/>
      <c r="CF35" s="74"/>
      <c r="CG35" s="74"/>
      <c r="CI35" s="155"/>
    </row>
    <row r="36" spans="1:87" s="47" customFormat="1" ht="14.25" hidden="1" customHeight="1">
      <c r="A36" s="57"/>
      <c r="V36" s="74"/>
      <c r="W36" s="74"/>
      <c r="AB36" s="74"/>
      <c r="AC36" s="74"/>
      <c r="AD36" s="74"/>
      <c r="AE36" s="74"/>
      <c r="AF36" s="74"/>
      <c r="BG36" s="99"/>
      <c r="BH36" s="99"/>
      <c r="BI36" s="100"/>
      <c r="BJ36" s="100"/>
      <c r="BK36" s="100"/>
      <c r="BL36" s="100"/>
      <c r="BM36" s="100"/>
      <c r="BN36" s="100"/>
      <c r="BO36" s="154"/>
      <c r="CE36" s="74"/>
      <c r="CF36" s="74"/>
      <c r="CG36" s="74"/>
      <c r="CI36" s="155"/>
    </row>
    <row r="37" spans="1:87" s="47" customFormat="1" ht="14.25" hidden="1" customHeight="1">
      <c r="A37" s="57"/>
      <c r="V37" s="74"/>
      <c r="W37" s="74"/>
      <c r="AB37" s="74"/>
      <c r="AC37" s="74"/>
      <c r="AD37" s="74"/>
      <c r="AE37" s="74"/>
      <c r="AF37" s="74"/>
      <c r="BG37" s="99"/>
      <c r="BH37" s="99"/>
      <c r="BI37" s="100"/>
      <c r="BJ37" s="100"/>
      <c r="BK37" s="100"/>
      <c r="BL37" s="100"/>
      <c r="BM37" s="100"/>
      <c r="BN37" s="100"/>
      <c r="BO37" s="154"/>
      <c r="CE37" s="74"/>
      <c r="CF37" s="74"/>
      <c r="CG37" s="74"/>
      <c r="CI37" s="155"/>
    </row>
    <row r="38" spans="1:87" s="47" customFormat="1" ht="14.25" hidden="1" customHeight="1">
      <c r="A38" s="57"/>
      <c r="V38" s="74"/>
      <c r="W38" s="74"/>
      <c r="AB38" s="74"/>
      <c r="AC38" s="74"/>
      <c r="AD38" s="74"/>
      <c r="AE38" s="74"/>
      <c r="AF38" s="74"/>
      <c r="BG38" s="99"/>
      <c r="BH38" s="99"/>
      <c r="BI38" s="100"/>
      <c r="BJ38" s="100"/>
      <c r="BK38" s="100"/>
      <c r="BL38" s="100"/>
      <c r="BM38" s="100"/>
      <c r="BN38" s="100"/>
      <c r="BO38" s="154"/>
      <c r="CE38" s="74"/>
      <c r="CF38" s="74"/>
      <c r="CG38" s="74"/>
      <c r="CI38" s="155"/>
    </row>
    <row r="39" spans="1:87" s="47" customFormat="1" ht="14.25" hidden="1" customHeight="1">
      <c r="A39" s="57"/>
      <c r="V39" s="74"/>
      <c r="W39" s="74"/>
      <c r="AB39" s="74"/>
      <c r="AC39" s="74"/>
      <c r="AD39" s="74"/>
      <c r="AE39" s="74"/>
      <c r="AF39" s="74"/>
      <c r="BG39" s="99"/>
      <c r="BH39" s="99"/>
      <c r="BI39" s="100"/>
      <c r="BJ39" s="100"/>
      <c r="BK39" s="100"/>
      <c r="BL39" s="100"/>
      <c r="BM39" s="100"/>
      <c r="BN39" s="100"/>
      <c r="BO39" s="154"/>
      <c r="CE39" s="74"/>
      <c r="CF39" s="74"/>
      <c r="CG39" s="74"/>
      <c r="CI39" s="155"/>
    </row>
    <row r="40" spans="1:87" s="47" customFormat="1" ht="14.25" hidden="1" customHeight="1">
      <c r="A40" s="57"/>
      <c r="V40" s="74"/>
      <c r="W40" s="74"/>
      <c r="AB40" s="74"/>
      <c r="AC40" s="74"/>
      <c r="AD40" s="74"/>
      <c r="AE40" s="74"/>
      <c r="AF40" s="74"/>
      <c r="BG40" s="99"/>
      <c r="BH40" s="99"/>
      <c r="BI40" s="100"/>
      <c r="BJ40" s="100"/>
      <c r="BK40" s="100"/>
      <c r="BL40" s="100"/>
      <c r="BM40" s="100"/>
      <c r="BN40" s="100"/>
      <c r="BO40" s="154"/>
      <c r="CE40" s="74"/>
      <c r="CF40" s="74"/>
      <c r="CG40" s="74"/>
      <c r="CI40" s="155"/>
    </row>
    <row r="41" spans="1:87" s="47" customFormat="1" ht="14.25" hidden="1" customHeight="1">
      <c r="A41" s="57"/>
      <c r="V41" s="74"/>
      <c r="W41" s="74"/>
      <c r="AB41" s="74"/>
      <c r="AC41" s="74"/>
      <c r="AD41" s="74"/>
      <c r="AE41" s="74"/>
      <c r="AF41" s="74"/>
      <c r="BG41" s="99"/>
      <c r="BH41" s="99"/>
      <c r="BI41" s="100"/>
      <c r="BJ41" s="100"/>
      <c r="BK41" s="100"/>
      <c r="BL41" s="100"/>
      <c r="BM41" s="100"/>
      <c r="BN41" s="100"/>
      <c r="BO41" s="154"/>
      <c r="CE41" s="74"/>
      <c r="CF41" s="74"/>
      <c r="CG41" s="74"/>
      <c r="CI41" s="155"/>
    </row>
    <row r="42" spans="1:87" s="47" customFormat="1" ht="14.25" hidden="1" customHeight="1">
      <c r="A42" s="57"/>
      <c r="V42" s="74"/>
      <c r="W42" s="74"/>
      <c r="AB42" s="74"/>
      <c r="AC42" s="74"/>
      <c r="AD42" s="74"/>
      <c r="AE42" s="74"/>
      <c r="AF42" s="74"/>
      <c r="BG42" s="99"/>
      <c r="BH42" s="99"/>
      <c r="BI42" s="100"/>
      <c r="BJ42" s="100"/>
      <c r="BK42" s="100"/>
      <c r="BL42" s="100"/>
      <c r="BM42" s="100"/>
      <c r="BN42" s="100"/>
      <c r="BO42" s="154"/>
      <c r="CE42" s="74"/>
      <c r="CF42" s="74"/>
      <c r="CG42" s="74"/>
      <c r="CI42" s="155"/>
    </row>
    <row r="43" spans="1:87" s="47" customFormat="1" ht="14.25" hidden="1" customHeight="1">
      <c r="A43" s="57"/>
      <c r="V43" s="74"/>
      <c r="W43" s="74"/>
      <c r="AB43" s="74"/>
      <c r="AC43" s="74"/>
      <c r="AD43" s="74"/>
      <c r="AE43" s="74"/>
      <c r="AF43" s="74"/>
      <c r="BG43" s="99"/>
      <c r="BH43" s="99"/>
      <c r="BI43" s="100"/>
      <c r="BJ43" s="100"/>
      <c r="BK43" s="100"/>
      <c r="BL43" s="100"/>
      <c r="BM43" s="100"/>
      <c r="BN43" s="100"/>
      <c r="BO43" s="154"/>
      <c r="CE43" s="74"/>
      <c r="CF43" s="74"/>
      <c r="CG43" s="74"/>
      <c r="CI43" s="155"/>
    </row>
    <row r="44" spans="1:87" s="47" customFormat="1" ht="15.6" customHeight="1" thickBot="1">
      <c r="A44" s="57"/>
      <c r="B44" s="436" t="s">
        <v>31</v>
      </c>
      <c r="C44" s="437"/>
      <c r="D44" s="438"/>
      <c r="E44" s="160"/>
      <c r="F44" s="161" t="s">
        <v>32</v>
      </c>
      <c r="G44" s="513"/>
      <c r="H44" s="514"/>
      <c r="I44" s="514"/>
      <c r="J44" s="514"/>
      <c r="K44" s="514"/>
      <c r="L44" s="514"/>
      <c r="M44" s="514"/>
      <c r="N44" s="515"/>
      <c r="Q44" s="433" t="s">
        <v>31</v>
      </c>
      <c r="R44" s="433"/>
      <c r="S44" s="433"/>
      <c r="T44" s="433"/>
      <c r="U44" s="162" t="s">
        <v>32</v>
      </c>
      <c r="V44" s="452"/>
      <c r="W44" s="452"/>
      <c r="X44" s="452"/>
      <c r="Y44" s="452"/>
      <c r="Z44" s="452"/>
      <c r="AA44" s="452"/>
      <c r="AB44" s="452"/>
      <c r="AC44" s="452"/>
      <c r="AD44" s="163"/>
      <c r="AE44" s="74"/>
      <c r="AF44" s="74"/>
      <c r="BG44" s="164" t="str">
        <f>IF(G44="","お客様会社名","OK")</f>
        <v>お客様会社名</v>
      </c>
      <c r="BH44" s="165" t="str">
        <f>IF(U44="","",IF(V44="","成績書送付先会社名","OK"))</f>
        <v>成績書送付先会社名</v>
      </c>
      <c r="BI44" s="166"/>
      <c r="BJ44" s="166"/>
      <c r="BK44" s="166"/>
      <c r="BL44" s="166"/>
      <c r="BM44" s="166"/>
      <c r="BN44" s="167"/>
      <c r="BP44" s="47" t="s">
        <v>33</v>
      </c>
      <c r="BR44" s="47">
        <f>COUNTIF(F44:F51,"*必須")</f>
        <v>5</v>
      </c>
      <c r="BU44" s="47" t="s">
        <v>33</v>
      </c>
      <c r="BW44" s="47">
        <f>COUNTIF(U44:U51,"*必須")</f>
        <v>5</v>
      </c>
      <c r="CI44" s="155"/>
    </row>
    <row r="45" spans="1:87" s="47" customFormat="1" ht="15.6" customHeight="1">
      <c r="A45" s="57"/>
      <c r="B45" s="441" t="s">
        <v>34</v>
      </c>
      <c r="C45" s="442"/>
      <c r="D45" s="443"/>
      <c r="E45" s="168"/>
      <c r="F45" s="169" t="s">
        <v>32</v>
      </c>
      <c r="G45" s="508"/>
      <c r="H45" s="508"/>
      <c r="I45" s="508"/>
      <c r="J45" s="508"/>
      <c r="K45" s="508"/>
      <c r="L45" s="508"/>
      <c r="M45" s="508"/>
      <c r="N45" s="509"/>
      <c r="Q45" s="433" t="s">
        <v>34</v>
      </c>
      <c r="R45" s="433"/>
      <c r="S45" s="433"/>
      <c r="T45" s="433"/>
      <c r="U45" s="162" t="s">
        <v>32</v>
      </c>
      <c r="V45" s="512"/>
      <c r="W45" s="512"/>
      <c r="X45" s="512"/>
      <c r="Y45" s="512"/>
      <c r="Z45" s="512"/>
      <c r="AA45" s="512"/>
      <c r="AB45" s="512"/>
      <c r="AC45" s="512"/>
      <c r="AD45" s="170"/>
      <c r="AE45" s="74"/>
      <c r="AF45" s="74"/>
      <c r="BG45" s="171" t="str">
        <f>IF(G45="","郵便番号","OK")</f>
        <v>郵便番号</v>
      </c>
      <c r="BH45" s="99" t="str">
        <f>IF(U45="","",IF(V45="","郵便番号","OK"))</f>
        <v>郵便番号</v>
      </c>
      <c r="BI45" s="100"/>
      <c r="BJ45" s="100"/>
      <c r="BK45" s="100"/>
      <c r="BL45" s="100"/>
      <c r="BM45" s="100"/>
      <c r="BN45" s="172"/>
      <c r="BP45" s="47" t="s">
        <v>36</v>
      </c>
      <c r="BR45" s="47">
        <f>COUNTIF(BG44:BG50,"OK")</f>
        <v>0</v>
      </c>
      <c r="BU45" s="47" t="s">
        <v>36</v>
      </c>
      <c r="BW45" s="47">
        <f>COUNTIF(BH43:BH51,"OK")</f>
        <v>0</v>
      </c>
      <c r="CD45" s="173" t="s">
        <v>84</v>
      </c>
      <c r="CE45" s="174" t="s">
        <v>85</v>
      </c>
      <c r="CF45" s="174" t="s">
        <v>86</v>
      </c>
      <c r="CG45" s="174" t="s">
        <v>158</v>
      </c>
      <c r="CH45" s="174" t="s">
        <v>395</v>
      </c>
      <c r="CI45" s="175" t="s">
        <v>396</v>
      </c>
    </row>
    <row r="46" spans="1:87" s="47" customFormat="1" ht="15.6" customHeight="1">
      <c r="A46" s="57"/>
      <c r="B46" s="441" t="s">
        <v>35</v>
      </c>
      <c r="C46" s="442"/>
      <c r="D46" s="443"/>
      <c r="E46" s="168"/>
      <c r="F46" s="176" t="s">
        <v>32</v>
      </c>
      <c r="G46" s="510"/>
      <c r="H46" s="510"/>
      <c r="I46" s="510"/>
      <c r="J46" s="510"/>
      <c r="K46" s="510"/>
      <c r="L46" s="510"/>
      <c r="M46" s="510"/>
      <c r="N46" s="511"/>
      <c r="Q46" s="433" t="s">
        <v>35</v>
      </c>
      <c r="R46" s="433"/>
      <c r="S46" s="433"/>
      <c r="T46" s="433"/>
      <c r="U46" s="162" t="s">
        <v>32</v>
      </c>
      <c r="V46" s="452"/>
      <c r="W46" s="452"/>
      <c r="X46" s="452"/>
      <c r="Y46" s="452"/>
      <c r="Z46" s="452"/>
      <c r="AA46" s="452"/>
      <c r="AB46" s="452"/>
      <c r="AC46" s="452"/>
      <c r="AD46" s="163"/>
      <c r="AE46" s="74"/>
      <c r="AF46" s="74"/>
      <c r="BG46" s="171" t="str">
        <f>IF(G46="","お客様会社住所","OK")</f>
        <v>お客様会社住所</v>
      </c>
      <c r="BH46" s="99" t="str">
        <f>IF(U46="","",IF(V46="","成績書送付先会社住所","OK"))</f>
        <v>成績書送付先会社住所</v>
      </c>
      <c r="BI46" s="100"/>
      <c r="BJ46" s="100"/>
      <c r="BK46" s="100"/>
      <c r="BL46" s="100"/>
      <c r="BM46" s="100"/>
      <c r="BN46" s="172"/>
      <c r="BP46" s="47" t="s">
        <v>38</v>
      </c>
      <c r="BR46" s="47">
        <f>BR44-BR45</f>
        <v>5</v>
      </c>
      <c r="BU46" s="47" t="s">
        <v>38</v>
      </c>
      <c r="BW46" s="47">
        <f>BW44-BW45</f>
        <v>5</v>
      </c>
      <c r="CD46" s="177" t="s">
        <v>87</v>
      </c>
      <c r="CE46" s="178" t="str">
        <f>IF(依頼入力フォーム!$BG$30=FALSE,"確認まち","OK")</f>
        <v>確認まち</v>
      </c>
      <c r="CF46" s="178" t="str">
        <f>IF($CE$46="OK",IF(CF49=0,"OK",CF49),"-")</f>
        <v>-</v>
      </c>
      <c r="CG46" s="178" t="str">
        <f>IF($CE$46="OK",IF(CG49=0,"OK",CG49),"-")</f>
        <v>-</v>
      </c>
      <c r="CH46" s="178" t="str">
        <f>IF($CE$46="OK",IF(CH49=0,"OK",CH49),"-")</f>
        <v>-</v>
      </c>
      <c r="CI46" s="179" t="str">
        <f>IF($CE$46="OK",IF(CI49=0,"OK",CI49),"-")</f>
        <v>-</v>
      </c>
    </row>
    <row r="47" spans="1:87" s="47" customFormat="1" ht="15.6" customHeight="1">
      <c r="A47" s="57"/>
      <c r="B47" s="441" t="s">
        <v>37</v>
      </c>
      <c r="C47" s="442"/>
      <c r="D47" s="443"/>
      <c r="E47" s="168"/>
      <c r="F47" s="176"/>
      <c r="G47" s="510"/>
      <c r="H47" s="510"/>
      <c r="I47" s="510"/>
      <c r="J47" s="510"/>
      <c r="K47" s="510"/>
      <c r="L47" s="510"/>
      <c r="M47" s="510"/>
      <c r="N47" s="511"/>
      <c r="Q47" s="433" t="s">
        <v>37</v>
      </c>
      <c r="R47" s="433"/>
      <c r="S47" s="433"/>
      <c r="T47" s="433"/>
      <c r="U47" s="162"/>
      <c r="V47" s="452"/>
      <c r="W47" s="452"/>
      <c r="X47" s="452"/>
      <c r="Y47" s="452"/>
      <c r="Z47" s="452"/>
      <c r="AA47" s="452"/>
      <c r="AB47" s="452"/>
      <c r="AC47" s="452"/>
      <c r="AD47" s="163"/>
      <c r="AE47" s="74"/>
      <c r="AF47" s="74"/>
      <c r="BG47" s="171" t="str">
        <f>IF(G48="","お客様御担当者様","OK")</f>
        <v>お客様御担当者様</v>
      </c>
      <c r="BH47" s="99" t="str">
        <f>IF(U48="","",IF(V48="","成績書送付先御担当者名","OK"))</f>
        <v>成績書送付先御担当者名</v>
      </c>
      <c r="BI47" s="100"/>
      <c r="BJ47" s="100"/>
      <c r="BK47" s="100"/>
      <c r="BL47" s="100"/>
      <c r="BM47" s="100"/>
      <c r="BN47" s="172"/>
      <c r="CD47" s="420" t="s">
        <v>157</v>
      </c>
      <c r="CE47" s="421"/>
      <c r="CF47" s="424" t="str">
        <f>IF(CE50=0,"",CE50)</f>
        <v/>
      </c>
      <c r="CG47" s="541"/>
      <c r="CH47" s="541"/>
      <c r="CI47" s="542"/>
    </row>
    <row r="48" spans="1:87" s="47" customFormat="1" ht="15.6" customHeight="1" thickBot="1">
      <c r="A48" s="57"/>
      <c r="B48" s="441" t="s">
        <v>39</v>
      </c>
      <c r="C48" s="442"/>
      <c r="D48" s="443"/>
      <c r="E48" s="168"/>
      <c r="F48" s="176" t="s">
        <v>32</v>
      </c>
      <c r="G48" s="510"/>
      <c r="H48" s="510"/>
      <c r="I48" s="510"/>
      <c r="J48" s="510"/>
      <c r="K48" s="510"/>
      <c r="L48" s="510"/>
      <c r="M48" s="510"/>
      <c r="N48" s="511"/>
      <c r="Q48" s="433" t="s">
        <v>39</v>
      </c>
      <c r="R48" s="433"/>
      <c r="S48" s="433"/>
      <c r="T48" s="433"/>
      <c r="U48" s="162" t="s">
        <v>32</v>
      </c>
      <c r="V48" s="452"/>
      <c r="W48" s="452"/>
      <c r="X48" s="452"/>
      <c r="Y48" s="452"/>
      <c r="Z48" s="452"/>
      <c r="AA48" s="452"/>
      <c r="AB48" s="452"/>
      <c r="AC48" s="452"/>
      <c r="AD48" s="163"/>
      <c r="AE48" s="74"/>
      <c r="AF48" s="74"/>
      <c r="BG48" s="171" t="str">
        <f>IF(G49="","お客様電話番号","OK")</f>
        <v>お客様電話番号</v>
      </c>
      <c r="BH48" s="99" t="str">
        <f>IF(U49="","",IF(V49="","成績書送付先会電話番号","OK"))</f>
        <v>成績書送付先会電話番号</v>
      </c>
      <c r="BI48" s="100"/>
      <c r="BJ48" s="100"/>
      <c r="BK48" s="100"/>
      <c r="BL48" s="100"/>
      <c r="BM48" s="100"/>
      <c r="BN48" s="172"/>
      <c r="BO48" s="47" t="s">
        <v>236</v>
      </c>
      <c r="BT48" s="47" t="s">
        <v>43</v>
      </c>
      <c r="CD48" s="422"/>
      <c r="CE48" s="423"/>
      <c r="CF48" s="425"/>
      <c r="CG48" s="543"/>
      <c r="CH48" s="543"/>
      <c r="CI48" s="544"/>
    </row>
    <row r="49" spans="1:87" s="47" customFormat="1" ht="15.6" customHeight="1">
      <c r="A49" s="57"/>
      <c r="B49" s="441" t="s">
        <v>40</v>
      </c>
      <c r="C49" s="442"/>
      <c r="D49" s="443"/>
      <c r="E49" s="168"/>
      <c r="F49" s="176" t="s">
        <v>32</v>
      </c>
      <c r="G49" s="505"/>
      <c r="H49" s="505"/>
      <c r="I49" s="505"/>
      <c r="J49" s="505"/>
      <c r="K49" s="505"/>
      <c r="L49" s="505"/>
      <c r="M49" s="505"/>
      <c r="N49" s="506"/>
      <c r="Q49" s="433" t="s">
        <v>40</v>
      </c>
      <c r="R49" s="433"/>
      <c r="S49" s="433"/>
      <c r="T49" s="433"/>
      <c r="U49" s="162" t="s">
        <v>32</v>
      </c>
      <c r="V49" s="452"/>
      <c r="W49" s="452"/>
      <c r="X49" s="452"/>
      <c r="Y49" s="452"/>
      <c r="Z49" s="452"/>
      <c r="AA49" s="452"/>
      <c r="AB49" s="452"/>
      <c r="AC49" s="452"/>
      <c r="AD49" s="180"/>
      <c r="AE49" s="74"/>
      <c r="AF49" s="74"/>
      <c r="BG49" s="171" t="str">
        <f>IF(F50="","",IF(G50="","お客様FAX番号","OK"))</f>
        <v/>
      </c>
      <c r="BH49" s="99"/>
      <c r="BI49" s="100"/>
      <c r="BJ49" s="100"/>
      <c r="BK49" s="100"/>
      <c r="BL49" s="100"/>
      <c r="BM49" s="100"/>
      <c r="BN49" s="172"/>
      <c r="CD49" s="181"/>
      <c r="CE49" s="182" t="s">
        <v>88</v>
      </c>
      <c r="CF49" s="182">
        <f>依頼入力フォーム!BR46</f>
        <v>5</v>
      </c>
      <c r="CG49" s="182">
        <f>依頼入力フォーム!BR52</f>
        <v>6</v>
      </c>
      <c r="CH49" s="181">
        <f>依頼入力フォーム!BR77</f>
        <v>2</v>
      </c>
      <c r="CI49" s="155">
        <f>BW77</f>
        <v>0</v>
      </c>
    </row>
    <row r="50" spans="1:87" s="47" customFormat="1" ht="15.6" customHeight="1">
      <c r="A50" s="57"/>
      <c r="B50" s="441" t="s">
        <v>41</v>
      </c>
      <c r="C50" s="442"/>
      <c r="D50" s="443"/>
      <c r="E50" s="168"/>
      <c r="F50" s="176" t="str">
        <f>IF(G90="","",IF(G90="FAX","*必須",""))</f>
        <v/>
      </c>
      <c r="G50" s="505"/>
      <c r="H50" s="505"/>
      <c r="I50" s="505"/>
      <c r="J50" s="505"/>
      <c r="K50" s="505"/>
      <c r="L50" s="505"/>
      <c r="M50" s="505"/>
      <c r="N50" s="506"/>
      <c r="Q50" s="433" t="s">
        <v>41</v>
      </c>
      <c r="R50" s="433"/>
      <c r="S50" s="433"/>
      <c r="T50" s="433"/>
      <c r="U50" s="162" t="str">
        <f>IF(G90="","",IF(G90="FAX","*必須",""))</f>
        <v/>
      </c>
      <c r="V50" s="452"/>
      <c r="W50" s="452"/>
      <c r="X50" s="452"/>
      <c r="Y50" s="452"/>
      <c r="Z50" s="452"/>
      <c r="AA50" s="452"/>
      <c r="AB50" s="452"/>
      <c r="AC50" s="452"/>
      <c r="AD50" s="180"/>
      <c r="AE50" s="74"/>
      <c r="AF50" s="74"/>
      <c r="BG50" s="183" t="str">
        <f>IF(F51="","",IF(G51="","お客様E-mail","OK"))</f>
        <v/>
      </c>
      <c r="BH50" s="184"/>
      <c r="BI50" s="100"/>
      <c r="BJ50" s="100"/>
      <c r="BK50" s="100"/>
      <c r="BL50" s="100"/>
      <c r="BM50" s="100"/>
      <c r="BN50" s="172"/>
      <c r="BP50" s="47" t="s">
        <v>33</v>
      </c>
      <c r="BR50" s="47">
        <f>COUNTIF(F72:F83,"*必須")</f>
        <v>6</v>
      </c>
      <c r="BU50" s="47" t="s">
        <v>33</v>
      </c>
      <c r="BW50" s="47">
        <f>COUNTIF(U74:U81,"*必須")</f>
        <v>5</v>
      </c>
      <c r="CD50" s="181" t="s">
        <v>159</v>
      </c>
      <c r="CE50" s="185">
        <f>COUNTA(依頼入力フォーム!$C$138:$H$237)</f>
        <v>0</v>
      </c>
      <c r="CF50" s="182"/>
      <c r="CG50" s="182"/>
      <c r="CH50" s="181"/>
      <c r="CI50" s="155"/>
    </row>
    <row r="51" spans="1:87" s="47" customFormat="1" ht="15.6" customHeight="1" thickBot="1">
      <c r="A51" s="57"/>
      <c r="B51" s="461" t="s">
        <v>42</v>
      </c>
      <c r="C51" s="462"/>
      <c r="D51" s="462"/>
      <c r="E51" s="186"/>
      <c r="F51" s="187" t="str">
        <f>IF(G91="","",IF(G90="メール","*必須",""))</f>
        <v/>
      </c>
      <c r="G51" s="463"/>
      <c r="H51" s="464"/>
      <c r="I51" s="464"/>
      <c r="J51" s="464"/>
      <c r="K51" s="464"/>
      <c r="L51" s="464"/>
      <c r="M51" s="464"/>
      <c r="N51" s="465"/>
      <c r="Q51" s="433" t="s">
        <v>42</v>
      </c>
      <c r="R51" s="433"/>
      <c r="S51" s="433"/>
      <c r="T51" s="433"/>
      <c r="U51" s="162" t="str">
        <f>IF(G90="","",IF(G90="メール","*必須",""))</f>
        <v/>
      </c>
      <c r="V51" s="517"/>
      <c r="W51" s="517"/>
      <c r="X51" s="517"/>
      <c r="Y51" s="517"/>
      <c r="Z51" s="517"/>
      <c r="AA51" s="517"/>
      <c r="AB51" s="517"/>
      <c r="AC51" s="517"/>
      <c r="AD51" s="188"/>
      <c r="AE51" s="74"/>
      <c r="AF51" s="74"/>
      <c r="BG51" s="189" t="str">
        <f>IF(G74="","成績書宛先名","OK")</f>
        <v>成績書宛先名</v>
      </c>
      <c r="BH51" s="99" t="str">
        <f>IF(U74="","",IF(V74="","請求先会社名","OK"))</f>
        <v>請求先会社名</v>
      </c>
      <c r="BI51" s="100"/>
      <c r="BJ51" s="100"/>
      <c r="BK51" s="100"/>
      <c r="BL51" s="100"/>
      <c r="BM51" s="100"/>
      <c r="BN51" s="172"/>
      <c r="BP51" s="47" t="s">
        <v>36</v>
      </c>
      <c r="BR51" s="47">
        <f>COUNTIF(BG51:BG76,"OK")</f>
        <v>0</v>
      </c>
      <c r="BU51" s="47" t="s">
        <v>36</v>
      </c>
      <c r="BW51" s="47">
        <f>COUNTIF(BH73:BH81,"OK")</f>
        <v>0</v>
      </c>
      <c r="CE51" s="74"/>
      <c r="CF51" s="74"/>
      <c r="CG51" s="74"/>
      <c r="CI51" s="155"/>
    </row>
    <row r="52" spans="1:87" s="47" customFormat="1" ht="14.25" customHeight="1">
      <c r="A52" s="57"/>
      <c r="B52" s="433"/>
      <c r="C52" s="433"/>
      <c r="D52" s="433"/>
      <c r="E52" s="190"/>
      <c r="F52" s="190"/>
      <c r="V52" s="74"/>
      <c r="W52" s="74"/>
      <c r="Z52" s="74"/>
      <c r="AA52" s="74"/>
      <c r="AB52" s="74"/>
      <c r="AC52" s="74"/>
      <c r="AD52" s="74"/>
      <c r="AE52" s="74"/>
      <c r="AF52" s="74"/>
      <c r="BG52" s="191" t="str">
        <f>IF(G75="","件名","OK")</f>
        <v>件名</v>
      </c>
      <c r="BH52" s="99" t="str">
        <f>IF(U75="","",IF(V75="","請求先〒","OK"))</f>
        <v>請求先〒</v>
      </c>
      <c r="BI52" s="100"/>
      <c r="BJ52" s="100"/>
      <c r="BK52" s="100"/>
      <c r="BL52" s="100"/>
      <c r="BM52" s="100"/>
      <c r="BN52" s="172"/>
      <c r="BP52" s="47" t="s">
        <v>38</v>
      </c>
      <c r="BR52" s="47">
        <f>BR50-BR51</f>
        <v>6</v>
      </c>
      <c r="BU52" s="47" t="s">
        <v>38</v>
      </c>
      <c r="BW52" s="47">
        <f>BW50-BW51</f>
        <v>5</v>
      </c>
      <c r="CE52" s="74"/>
      <c r="CF52" s="74"/>
      <c r="CG52" s="74"/>
      <c r="CI52" s="155"/>
    </row>
    <row r="53" spans="1:87" s="47" customFormat="1" ht="14.25" hidden="1" customHeight="1">
      <c r="A53" s="57"/>
      <c r="E53" s="190"/>
      <c r="F53" s="190"/>
      <c r="V53" s="74"/>
      <c r="W53" s="74"/>
      <c r="Z53" s="74"/>
      <c r="AA53" s="74"/>
      <c r="AB53" s="74"/>
      <c r="AC53" s="74"/>
      <c r="AD53" s="74"/>
      <c r="AE53" s="74"/>
      <c r="AF53" s="74"/>
      <c r="BG53" s="191"/>
      <c r="BH53" s="99"/>
      <c r="BI53" s="100"/>
      <c r="BJ53" s="100"/>
      <c r="BK53" s="100"/>
      <c r="BL53" s="100"/>
      <c r="BM53" s="100"/>
      <c r="BN53" s="172"/>
      <c r="CE53" s="74"/>
      <c r="CF53" s="74"/>
      <c r="CG53" s="74"/>
      <c r="CI53" s="155"/>
    </row>
    <row r="54" spans="1:87" s="47" customFormat="1" ht="14.25" hidden="1" customHeight="1">
      <c r="A54" s="57"/>
      <c r="E54" s="190"/>
      <c r="F54" s="190"/>
      <c r="V54" s="74"/>
      <c r="W54" s="74"/>
      <c r="Z54" s="74"/>
      <c r="AA54" s="74"/>
      <c r="AB54" s="74"/>
      <c r="AC54" s="74"/>
      <c r="AD54" s="74"/>
      <c r="AE54" s="74"/>
      <c r="AF54" s="74"/>
      <c r="BG54" s="191"/>
      <c r="BH54" s="99"/>
      <c r="BI54" s="100"/>
      <c r="BJ54" s="100"/>
      <c r="BK54" s="100"/>
      <c r="BL54" s="100"/>
      <c r="BM54" s="100"/>
      <c r="BN54" s="172"/>
      <c r="CE54" s="74"/>
      <c r="CF54" s="74"/>
      <c r="CG54" s="74"/>
      <c r="CI54" s="155"/>
    </row>
    <row r="55" spans="1:87" s="47" customFormat="1" ht="14.25" hidden="1" customHeight="1">
      <c r="A55" s="57"/>
      <c r="E55" s="190"/>
      <c r="F55" s="190"/>
      <c r="V55" s="74"/>
      <c r="W55" s="74"/>
      <c r="Z55" s="74"/>
      <c r="AA55" s="74"/>
      <c r="AB55" s="74"/>
      <c r="AC55" s="74"/>
      <c r="AD55" s="74"/>
      <c r="AE55" s="74"/>
      <c r="AF55" s="74"/>
      <c r="BG55" s="191"/>
      <c r="BH55" s="99"/>
      <c r="BI55" s="100"/>
      <c r="BJ55" s="100"/>
      <c r="BK55" s="100"/>
      <c r="BL55" s="100"/>
      <c r="BM55" s="100"/>
      <c r="BN55" s="172"/>
      <c r="CE55" s="74"/>
      <c r="CF55" s="74"/>
      <c r="CG55" s="74"/>
      <c r="CI55" s="155"/>
    </row>
    <row r="56" spans="1:87" s="47" customFormat="1" ht="14.25" hidden="1" customHeight="1">
      <c r="A56" s="57"/>
      <c r="E56" s="190"/>
      <c r="F56" s="190"/>
      <c r="V56" s="74"/>
      <c r="W56" s="74"/>
      <c r="Z56" s="74"/>
      <c r="AA56" s="74"/>
      <c r="AB56" s="74"/>
      <c r="AC56" s="74"/>
      <c r="AD56" s="74"/>
      <c r="AE56" s="74"/>
      <c r="AF56" s="74"/>
      <c r="BG56" s="191"/>
      <c r="BH56" s="99"/>
      <c r="BI56" s="100"/>
      <c r="BJ56" s="100"/>
      <c r="BK56" s="100"/>
      <c r="BL56" s="100"/>
      <c r="BM56" s="100"/>
      <c r="BN56" s="172"/>
      <c r="CE56" s="74"/>
      <c r="CF56" s="74"/>
      <c r="CG56" s="74"/>
      <c r="CI56" s="155"/>
    </row>
    <row r="57" spans="1:87" s="47" customFormat="1" ht="14.25" hidden="1" customHeight="1">
      <c r="A57" s="57"/>
      <c r="E57" s="190"/>
      <c r="F57" s="190"/>
      <c r="V57" s="74"/>
      <c r="W57" s="74"/>
      <c r="Z57" s="74"/>
      <c r="AA57" s="74"/>
      <c r="AB57" s="74"/>
      <c r="AC57" s="74"/>
      <c r="AD57" s="74"/>
      <c r="AE57" s="74"/>
      <c r="AF57" s="74"/>
      <c r="BG57" s="191"/>
      <c r="BH57" s="99"/>
      <c r="BI57" s="100"/>
      <c r="BJ57" s="100"/>
      <c r="BK57" s="100"/>
      <c r="BL57" s="100"/>
      <c r="BM57" s="100"/>
      <c r="BN57" s="172"/>
      <c r="CE57" s="74"/>
      <c r="CF57" s="74"/>
      <c r="CG57" s="74"/>
      <c r="CI57" s="155"/>
    </row>
    <row r="58" spans="1:87" s="47" customFormat="1" ht="14.25" hidden="1" customHeight="1">
      <c r="A58" s="57"/>
      <c r="E58" s="190"/>
      <c r="F58" s="190"/>
      <c r="V58" s="74"/>
      <c r="W58" s="74"/>
      <c r="Z58" s="74"/>
      <c r="AA58" s="74"/>
      <c r="AB58" s="74"/>
      <c r="AC58" s="74"/>
      <c r="AD58" s="74"/>
      <c r="AE58" s="74"/>
      <c r="AF58" s="74"/>
      <c r="BG58" s="191"/>
      <c r="BH58" s="99"/>
      <c r="BI58" s="100"/>
      <c r="BJ58" s="100"/>
      <c r="BK58" s="100"/>
      <c r="BL58" s="100"/>
      <c r="BM58" s="100"/>
      <c r="BN58" s="172"/>
      <c r="CE58" s="74"/>
      <c r="CF58" s="74"/>
      <c r="CG58" s="74"/>
      <c r="CI58" s="155"/>
    </row>
    <row r="59" spans="1:87" s="47" customFormat="1" ht="14.25" hidden="1" customHeight="1">
      <c r="A59" s="57"/>
      <c r="E59" s="190"/>
      <c r="F59" s="190"/>
      <c r="V59" s="74"/>
      <c r="W59" s="74"/>
      <c r="Z59" s="74"/>
      <c r="AA59" s="74"/>
      <c r="AB59" s="74"/>
      <c r="AC59" s="74"/>
      <c r="AD59" s="74"/>
      <c r="AE59" s="74"/>
      <c r="AF59" s="74"/>
      <c r="BG59" s="191"/>
      <c r="BH59" s="99"/>
      <c r="BI59" s="100"/>
      <c r="BJ59" s="100"/>
      <c r="BK59" s="100"/>
      <c r="BL59" s="100"/>
      <c r="BM59" s="100"/>
      <c r="BN59" s="172"/>
      <c r="CE59" s="74"/>
      <c r="CF59" s="74"/>
      <c r="CG59" s="74"/>
      <c r="CI59" s="155"/>
    </row>
    <row r="60" spans="1:87" s="47" customFormat="1" ht="14.25" hidden="1" customHeight="1">
      <c r="A60" s="57"/>
      <c r="E60" s="190"/>
      <c r="F60" s="190"/>
      <c r="V60" s="74"/>
      <c r="W60" s="74"/>
      <c r="Z60" s="74"/>
      <c r="AA60" s="74"/>
      <c r="AB60" s="74"/>
      <c r="AC60" s="74"/>
      <c r="AD60" s="74"/>
      <c r="AE60" s="74"/>
      <c r="AF60" s="74"/>
      <c r="BG60" s="191"/>
      <c r="BH60" s="99"/>
      <c r="BI60" s="100"/>
      <c r="BJ60" s="100"/>
      <c r="BK60" s="100"/>
      <c r="BL60" s="100"/>
      <c r="BM60" s="100"/>
      <c r="BN60" s="172"/>
      <c r="CE60" s="74"/>
      <c r="CF60" s="74"/>
      <c r="CG60" s="74"/>
      <c r="CI60" s="155"/>
    </row>
    <row r="61" spans="1:87" s="47" customFormat="1" ht="14.25" hidden="1" customHeight="1">
      <c r="A61" s="57"/>
      <c r="E61" s="190"/>
      <c r="F61" s="190"/>
      <c r="V61" s="74"/>
      <c r="W61" s="74"/>
      <c r="Z61" s="74"/>
      <c r="AA61" s="74"/>
      <c r="AB61" s="74"/>
      <c r="AC61" s="74"/>
      <c r="AD61" s="74"/>
      <c r="AE61" s="74"/>
      <c r="AF61" s="74"/>
      <c r="BG61" s="191"/>
      <c r="BH61" s="99"/>
      <c r="BI61" s="100"/>
      <c r="BJ61" s="100"/>
      <c r="BK61" s="100"/>
      <c r="BL61" s="100"/>
      <c r="BM61" s="100"/>
      <c r="BN61" s="172"/>
      <c r="CE61" s="74"/>
      <c r="CF61" s="74"/>
      <c r="CG61" s="74"/>
      <c r="CI61" s="155"/>
    </row>
    <row r="62" spans="1:87" s="47" customFormat="1" ht="14.25" hidden="1" customHeight="1">
      <c r="A62" s="57"/>
      <c r="E62" s="190"/>
      <c r="F62" s="190"/>
      <c r="V62" s="74"/>
      <c r="W62" s="74"/>
      <c r="Z62" s="74"/>
      <c r="AA62" s="74"/>
      <c r="AB62" s="74"/>
      <c r="AC62" s="74"/>
      <c r="AD62" s="74"/>
      <c r="AE62" s="74"/>
      <c r="AF62" s="74"/>
      <c r="BG62" s="191"/>
      <c r="BH62" s="99"/>
      <c r="BI62" s="100"/>
      <c r="BJ62" s="100"/>
      <c r="BK62" s="100"/>
      <c r="BL62" s="100"/>
      <c r="BM62" s="100"/>
      <c r="BN62" s="172"/>
      <c r="CE62" s="74"/>
      <c r="CF62" s="74"/>
      <c r="CG62" s="74"/>
      <c r="CI62" s="155"/>
    </row>
    <row r="63" spans="1:87" s="47" customFormat="1" ht="14.25" hidden="1" customHeight="1">
      <c r="A63" s="57"/>
      <c r="E63" s="190"/>
      <c r="F63" s="190"/>
      <c r="V63" s="74"/>
      <c r="W63" s="74"/>
      <c r="Z63" s="74"/>
      <c r="AA63" s="74"/>
      <c r="AB63" s="74"/>
      <c r="AC63" s="74"/>
      <c r="AD63" s="74"/>
      <c r="AE63" s="74"/>
      <c r="AF63" s="74"/>
      <c r="BG63" s="191"/>
      <c r="BH63" s="99"/>
      <c r="BI63" s="100"/>
      <c r="BJ63" s="100"/>
      <c r="BK63" s="100"/>
      <c r="BL63" s="100"/>
      <c r="BM63" s="100"/>
      <c r="BN63" s="172"/>
      <c r="CE63" s="74"/>
      <c r="CF63" s="74"/>
      <c r="CG63" s="74"/>
      <c r="CI63" s="155"/>
    </row>
    <row r="64" spans="1:87" s="47" customFormat="1" ht="19.5">
      <c r="A64" s="46" t="s">
        <v>547</v>
      </c>
      <c r="E64" s="190"/>
      <c r="F64" s="190"/>
      <c r="P64" s="88" t="s">
        <v>389</v>
      </c>
      <c r="Q64" s="75"/>
      <c r="R64" s="75"/>
      <c r="V64" s="74"/>
      <c r="W64" s="74"/>
      <c r="Z64" s="74"/>
      <c r="AA64" s="74"/>
      <c r="AB64" s="74"/>
      <c r="AC64" s="74"/>
      <c r="AD64" s="74"/>
      <c r="AE64" s="74"/>
      <c r="AF64" s="74"/>
      <c r="BG64" s="191" t="str">
        <f>IF(G78="","成績書部数","OK")</f>
        <v>成績書部数</v>
      </c>
      <c r="BH64" s="99" t="str">
        <f>IF(U76="","",IF(V76="","請求先会社住所","OK"))</f>
        <v>請求先会社住所</v>
      </c>
      <c r="BI64" s="100"/>
      <c r="BJ64" s="100"/>
      <c r="BK64" s="100"/>
      <c r="BL64" s="100"/>
      <c r="BM64" s="100"/>
      <c r="BN64" s="172"/>
      <c r="CE64" s="74"/>
      <c r="CF64" s="74"/>
      <c r="CG64" s="74"/>
      <c r="CI64" s="155"/>
    </row>
    <row r="65" spans="1:94" s="47" customFormat="1" ht="6.75" customHeight="1" thickBot="1">
      <c r="A65" s="57"/>
      <c r="E65" s="190"/>
      <c r="F65" s="190"/>
      <c r="V65" s="74"/>
      <c r="W65" s="74"/>
      <c r="Z65" s="74"/>
      <c r="AA65" s="74"/>
      <c r="AB65" s="74"/>
      <c r="AC65" s="74"/>
      <c r="AD65" s="74"/>
      <c r="AE65" s="74"/>
      <c r="AF65" s="74"/>
      <c r="BG65" s="191"/>
      <c r="BH65" s="99"/>
      <c r="BI65" s="100"/>
      <c r="BJ65" s="100"/>
      <c r="BK65" s="100"/>
      <c r="BL65" s="100"/>
      <c r="BM65" s="100"/>
      <c r="BN65" s="172"/>
      <c r="CE65" s="74"/>
      <c r="CF65" s="74"/>
      <c r="CG65" s="74"/>
      <c r="CI65" s="155"/>
    </row>
    <row r="66" spans="1:94" s="47" customFormat="1" ht="14.25" hidden="1" customHeight="1">
      <c r="A66" s="57"/>
      <c r="E66" s="190"/>
      <c r="F66" s="190"/>
      <c r="V66" s="74"/>
      <c r="W66" s="74"/>
      <c r="Z66" s="74"/>
      <c r="AA66" s="74"/>
      <c r="AB66" s="74"/>
      <c r="AC66" s="74"/>
      <c r="AD66" s="74"/>
      <c r="AE66" s="74"/>
      <c r="AF66" s="74"/>
      <c r="BG66" s="191"/>
      <c r="BH66" s="99"/>
      <c r="BI66" s="100"/>
      <c r="BJ66" s="100"/>
      <c r="BK66" s="100"/>
      <c r="BL66" s="100"/>
      <c r="BM66" s="100"/>
      <c r="BN66" s="172"/>
      <c r="CE66" s="74"/>
      <c r="CF66" s="74"/>
      <c r="CG66" s="74"/>
      <c r="CI66" s="155"/>
    </row>
    <row r="67" spans="1:94" s="47" customFormat="1" ht="14.25" hidden="1" customHeight="1">
      <c r="A67" s="57"/>
      <c r="E67" s="190"/>
      <c r="F67" s="190"/>
      <c r="V67" s="74"/>
      <c r="W67" s="74"/>
      <c r="Z67" s="74"/>
      <c r="AA67" s="74"/>
      <c r="AB67" s="74"/>
      <c r="AC67" s="74"/>
      <c r="AD67" s="74"/>
      <c r="AE67" s="74"/>
      <c r="AF67" s="74"/>
      <c r="BG67" s="191"/>
      <c r="BH67" s="99"/>
      <c r="BI67" s="100"/>
      <c r="BJ67" s="100"/>
      <c r="BK67" s="100"/>
      <c r="BL67" s="100"/>
      <c r="BM67" s="100"/>
      <c r="BN67" s="172"/>
      <c r="CE67" s="74"/>
      <c r="CF67" s="74"/>
      <c r="CG67" s="74"/>
      <c r="CI67" s="155"/>
    </row>
    <row r="68" spans="1:94" s="47" customFormat="1" ht="14.25" hidden="1" customHeight="1">
      <c r="A68" s="57"/>
      <c r="E68" s="190"/>
      <c r="F68" s="190"/>
      <c r="V68" s="74"/>
      <c r="W68" s="74"/>
      <c r="Z68" s="74"/>
      <c r="AA68" s="74"/>
      <c r="AB68" s="74"/>
      <c r="AC68" s="74"/>
      <c r="AD68" s="74"/>
      <c r="AE68" s="74"/>
      <c r="AF68" s="74"/>
      <c r="BG68" s="191"/>
      <c r="BH68" s="99"/>
      <c r="BI68" s="100"/>
      <c r="BJ68" s="100"/>
      <c r="BK68" s="100"/>
      <c r="BL68" s="100"/>
      <c r="BM68" s="100"/>
      <c r="BN68" s="172"/>
      <c r="CE68" s="74"/>
      <c r="CF68" s="74"/>
      <c r="CG68" s="74"/>
      <c r="CI68" s="155"/>
    </row>
    <row r="69" spans="1:94" s="47" customFormat="1" ht="14.25" hidden="1" customHeight="1">
      <c r="A69" s="57"/>
      <c r="E69" s="190"/>
      <c r="F69" s="190"/>
      <c r="V69" s="74"/>
      <c r="W69" s="74"/>
      <c r="Z69" s="74"/>
      <c r="AA69" s="74"/>
      <c r="AB69" s="74"/>
      <c r="AC69" s="74"/>
      <c r="AD69" s="74"/>
      <c r="AE69" s="74"/>
      <c r="AF69" s="74"/>
      <c r="BG69" s="191"/>
      <c r="BH69" s="99"/>
      <c r="BI69" s="100"/>
      <c r="BJ69" s="100"/>
      <c r="BK69" s="100"/>
      <c r="BL69" s="100"/>
      <c r="BM69" s="100"/>
      <c r="BN69" s="172"/>
      <c r="CE69" s="74"/>
      <c r="CF69" s="74"/>
      <c r="CG69" s="74"/>
      <c r="CI69" s="155"/>
    </row>
    <row r="70" spans="1:94" s="47" customFormat="1" ht="14.25" hidden="1" customHeight="1">
      <c r="A70" s="57"/>
      <c r="E70" s="190"/>
      <c r="F70" s="190"/>
      <c r="V70" s="74"/>
      <c r="W70" s="74"/>
      <c r="Z70" s="74"/>
      <c r="AA70" s="74"/>
      <c r="AB70" s="74"/>
      <c r="AC70" s="74"/>
      <c r="AD70" s="74"/>
      <c r="AE70" s="74"/>
      <c r="AF70" s="74"/>
      <c r="BG70" s="191"/>
      <c r="BH70" s="99"/>
      <c r="BI70" s="100"/>
      <c r="BJ70" s="100"/>
      <c r="BK70" s="100"/>
      <c r="BL70" s="100"/>
      <c r="BM70" s="100"/>
      <c r="BN70" s="172"/>
      <c r="CE70" s="74"/>
      <c r="CF70" s="74"/>
      <c r="CG70" s="74"/>
      <c r="CI70" s="155"/>
    </row>
    <row r="71" spans="1:94" s="47" customFormat="1" ht="14.25" hidden="1" customHeight="1">
      <c r="A71" s="57"/>
      <c r="E71" s="190"/>
      <c r="F71" s="190"/>
      <c r="V71" s="74"/>
      <c r="W71" s="74"/>
      <c r="Z71" s="74"/>
      <c r="AA71" s="74"/>
      <c r="AB71" s="74"/>
      <c r="AC71" s="74"/>
      <c r="AD71" s="74"/>
      <c r="AE71" s="74"/>
      <c r="AF71" s="74"/>
      <c r="BG71" s="191"/>
      <c r="BH71" s="99"/>
      <c r="BI71" s="100"/>
      <c r="BJ71" s="100"/>
      <c r="BK71" s="100"/>
      <c r="BL71" s="100"/>
      <c r="BM71" s="100"/>
      <c r="BN71" s="172"/>
      <c r="CE71" s="74"/>
      <c r="CF71" s="74"/>
      <c r="CG71" s="74"/>
      <c r="CI71" s="155"/>
    </row>
    <row r="72" spans="1:94" s="47" customFormat="1" ht="14.25" hidden="1" customHeight="1">
      <c r="A72" s="57"/>
      <c r="E72" s="190"/>
      <c r="F72" s="190"/>
      <c r="V72" s="74"/>
      <c r="W72" s="74"/>
      <c r="Z72" s="74"/>
      <c r="AA72" s="74"/>
      <c r="AB72" s="74"/>
      <c r="AC72" s="74"/>
      <c r="AD72" s="74"/>
      <c r="AE72" s="74"/>
      <c r="AF72" s="74"/>
      <c r="BG72" s="191"/>
      <c r="BH72" s="99"/>
      <c r="BI72" s="100"/>
      <c r="BJ72" s="100"/>
      <c r="BK72" s="100"/>
      <c r="BL72" s="100"/>
      <c r="BM72" s="100"/>
      <c r="BN72" s="172"/>
      <c r="CE72" s="74"/>
      <c r="CF72" s="74"/>
      <c r="CG72" s="74"/>
      <c r="CI72" s="155"/>
    </row>
    <row r="73" spans="1:94" s="47" customFormat="1" ht="14.25" hidden="1" customHeight="1" thickBot="1">
      <c r="A73" s="57"/>
      <c r="E73" s="190"/>
      <c r="V73" s="74"/>
      <c r="W73" s="74"/>
      <c r="Z73" s="74"/>
      <c r="AA73" s="74"/>
      <c r="AB73" s="74"/>
      <c r="AC73" s="74"/>
      <c r="AD73" s="74"/>
      <c r="AE73" s="74"/>
      <c r="AF73" s="74"/>
      <c r="AN73" s="190"/>
      <c r="AO73" s="190"/>
      <c r="AP73" s="190"/>
      <c r="BG73" s="191"/>
      <c r="BH73" s="99"/>
      <c r="BI73" s="100"/>
      <c r="BJ73" s="100"/>
      <c r="BK73" s="100"/>
      <c r="BL73" s="100"/>
      <c r="BM73" s="100"/>
      <c r="BN73" s="172"/>
      <c r="CE73" s="74"/>
      <c r="CF73" s="74"/>
      <c r="CG73" s="74"/>
      <c r="CI73" s="155"/>
    </row>
    <row r="74" spans="1:94" s="47" customFormat="1" ht="15.6" customHeight="1">
      <c r="A74" s="57"/>
      <c r="B74" s="436" t="s">
        <v>548</v>
      </c>
      <c r="C74" s="437"/>
      <c r="D74" s="438"/>
      <c r="E74" s="160"/>
      <c r="F74" s="161" t="s">
        <v>32</v>
      </c>
      <c r="G74" s="439"/>
      <c r="H74" s="439"/>
      <c r="I74" s="439"/>
      <c r="J74" s="439"/>
      <c r="K74" s="439"/>
      <c r="L74" s="439"/>
      <c r="M74" s="439"/>
      <c r="N74" s="440"/>
      <c r="Q74" s="433" t="s">
        <v>31</v>
      </c>
      <c r="R74" s="433"/>
      <c r="S74" s="433"/>
      <c r="T74" s="190"/>
      <c r="U74" s="162" t="s">
        <v>32</v>
      </c>
      <c r="V74" s="452"/>
      <c r="W74" s="452"/>
      <c r="X74" s="452"/>
      <c r="Y74" s="452"/>
      <c r="Z74" s="452"/>
      <c r="AA74" s="452"/>
      <c r="AB74" s="452"/>
      <c r="AC74" s="452"/>
      <c r="BG74" s="191" t="str">
        <f>IF(G80="","成績書発送方法","OK")</f>
        <v>成績書発送方法</v>
      </c>
      <c r="BH74" s="99" t="str">
        <f>IF(U78="","",IF(V78="","請求先会御担当者","OK"))</f>
        <v>請求先会御担当者</v>
      </c>
      <c r="BI74" s="100"/>
      <c r="BJ74" s="100"/>
      <c r="BK74" s="100"/>
      <c r="BL74" s="100"/>
      <c r="BM74" s="100"/>
      <c r="BN74" s="172"/>
      <c r="BO74" s="47" t="s">
        <v>392</v>
      </c>
      <c r="BT74" s="47" t="s">
        <v>393</v>
      </c>
      <c r="CE74" s="74"/>
      <c r="CF74" s="74"/>
      <c r="CG74" s="74"/>
      <c r="CI74" s="155"/>
      <c r="CP74" s="192"/>
    </row>
    <row r="75" spans="1:94" s="47" customFormat="1" ht="15.6" customHeight="1">
      <c r="A75" s="57"/>
      <c r="B75" s="441" t="s">
        <v>50</v>
      </c>
      <c r="C75" s="442"/>
      <c r="D75" s="443"/>
      <c r="E75" s="168"/>
      <c r="F75" s="176" t="s">
        <v>32</v>
      </c>
      <c r="G75" s="444"/>
      <c r="H75" s="445"/>
      <c r="I75" s="445"/>
      <c r="J75" s="445"/>
      <c r="K75" s="445"/>
      <c r="L75" s="445"/>
      <c r="M75" s="445"/>
      <c r="N75" s="446"/>
      <c r="Q75" s="433" t="s">
        <v>34</v>
      </c>
      <c r="R75" s="433"/>
      <c r="S75" s="433"/>
      <c r="T75" s="190"/>
      <c r="U75" s="162" t="s">
        <v>32</v>
      </c>
      <c r="V75" s="512"/>
      <c r="W75" s="512"/>
      <c r="X75" s="512"/>
      <c r="Y75" s="512"/>
      <c r="Z75" s="512"/>
      <c r="AA75" s="512"/>
      <c r="AB75" s="512"/>
      <c r="AC75" s="512"/>
      <c r="BG75" s="191" t="str">
        <f>IF(G82="","成績書発送先","OK")</f>
        <v>成績書発送先</v>
      </c>
      <c r="BH75" s="184" t="str">
        <f>IF(U79="","",IF(V79="","請求先電話番号","OK"))</f>
        <v>請求先電話番号</v>
      </c>
      <c r="BI75" s="100"/>
      <c r="BJ75" s="100"/>
      <c r="BK75" s="100"/>
      <c r="BL75" s="100"/>
      <c r="BM75" s="100"/>
      <c r="BN75" s="172"/>
      <c r="BP75" s="47" t="s">
        <v>233</v>
      </c>
      <c r="BR75" s="47">
        <f>COUNTIF(F88:F91,"*必須")</f>
        <v>2</v>
      </c>
      <c r="BU75" s="47" t="s">
        <v>233</v>
      </c>
      <c r="BW75" s="47">
        <v>1</v>
      </c>
      <c r="CE75" s="74"/>
      <c r="CF75" s="74"/>
      <c r="CG75" s="74"/>
      <c r="CI75" s="155"/>
      <c r="CP75" s="192"/>
    </row>
    <row r="76" spans="1:94" s="47" customFormat="1" ht="15.6" customHeight="1">
      <c r="A76" s="57"/>
      <c r="B76" s="566" t="s">
        <v>406</v>
      </c>
      <c r="C76" s="567"/>
      <c r="D76" s="567"/>
      <c r="E76" s="567"/>
      <c r="F76" s="568"/>
      <c r="G76" s="570"/>
      <c r="H76" s="571"/>
      <c r="I76" s="571"/>
      <c r="J76" s="571"/>
      <c r="K76" s="571"/>
      <c r="L76" s="571"/>
      <c r="M76" s="571"/>
      <c r="N76" s="572"/>
      <c r="Q76" s="433" t="s">
        <v>35</v>
      </c>
      <c r="R76" s="433"/>
      <c r="S76" s="433"/>
      <c r="T76" s="190"/>
      <c r="U76" s="162" t="s">
        <v>32</v>
      </c>
      <c r="V76" s="452"/>
      <c r="W76" s="452"/>
      <c r="X76" s="452"/>
      <c r="Y76" s="452"/>
      <c r="Z76" s="452"/>
      <c r="AA76" s="452"/>
      <c r="AB76" s="452"/>
      <c r="AC76" s="452"/>
      <c r="BG76" s="193" t="str">
        <f>IF(G83="","請求先","OK")</f>
        <v>請求先</v>
      </c>
      <c r="BH76" s="194"/>
      <c r="BI76" s="100"/>
      <c r="BJ76" s="100"/>
      <c r="BK76" s="100"/>
      <c r="BL76" s="100"/>
      <c r="BM76" s="100"/>
      <c r="BN76" s="172"/>
      <c r="BP76" s="47" t="s">
        <v>234</v>
      </c>
      <c r="BR76" s="47">
        <f>COUNTIF(BG77:BG80,"OK")</f>
        <v>0</v>
      </c>
      <c r="BU76" s="47" t="s">
        <v>234</v>
      </c>
      <c r="BW76" s="47">
        <f>COUNTIF(BG81:BG106,"OK")</f>
        <v>1</v>
      </c>
      <c r="CE76" s="74"/>
      <c r="CF76" s="74"/>
      <c r="CG76" s="74"/>
      <c r="CI76" s="155"/>
      <c r="CP76" s="192"/>
    </row>
    <row r="77" spans="1:94" s="47" customFormat="1" ht="15.6" customHeight="1">
      <c r="A77" s="57"/>
      <c r="B77" s="429"/>
      <c r="C77" s="430"/>
      <c r="D77" s="430"/>
      <c r="E77" s="430"/>
      <c r="F77" s="569"/>
      <c r="G77" s="573"/>
      <c r="H77" s="574"/>
      <c r="I77" s="574"/>
      <c r="J77" s="574"/>
      <c r="K77" s="574"/>
      <c r="L77" s="574"/>
      <c r="M77" s="574"/>
      <c r="N77" s="575"/>
      <c r="Q77" s="433" t="s">
        <v>37</v>
      </c>
      <c r="R77" s="433"/>
      <c r="S77" s="433"/>
      <c r="T77" s="190"/>
      <c r="U77" s="162"/>
      <c r="V77" s="452"/>
      <c r="W77" s="452"/>
      <c r="X77" s="452"/>
      <c r="Y77" s="452"/>
      <c r="Z77" s="452"/>
      <c r="AA77" s="452"/>
      <c r="AB77" s="452"/>
      <c r="AC77" s="452"/>
      <c r="BG77" s="191"/>
      <c r="BH77" s="99"/>
      <c r="BI77" s="100"/>
      <c r="BJ77" s="100"/>
      <c r="BK77" s="100"/>
      <c r="BL77" s="100"/>
      <c r="BM77" s="100"/>
      <c r="BN77" s="172"/>
      <c r="BP77" s="47" t="s">
        <v>235</v>
      </c>
      <c r="BR77" s="47">
        <f>BR75-BR76</f>
        <v>2</v>
      </c>
      <c r="BU77" s="47" t="s">
        <v>235</v>
      </c>
      <c r="BW77" s="47">
        <f>BW75-BW76</f>
        <v>0</v>
      </c>
      <c r="CE77" s="74"/>
      <c r="CF77" s="74"/>
      <c r="CG77" s="74"/>
      <c r="CI77" s="155"/>
      <c r="CP77" s="192"/>
    </row>
    <row r="78" spans="1:94" s="47" customFormat="1" ht="15.6" customHeight="1" thickBot="1">
      <c r="A78" s="57"/>
      <c r="B78" s="456" t="s">
        <v>549</v>
      </c>
      <c r="C78" s="457"/>
      <c r="D78" s="458"/>
      <c r="E78" s="195" t="s">
        <v>49</v>
      </c>
      <c r="F78" s="169" t="s">
        <v>32</v>
      </c>
      <c r="G78" s="434"/>
      <c r="H78" s="434"/>
      <c r="I78" s="434"/>
      <c r="J78" s="434"/>
      <c r="K78" s="434"/>
      <c r="L78" s="434"/>
      <c r="M78" s="434"/>
      <c r="N78" s="435"/>
      <c r="Q78" s="433" t="s">
        <v>39</v>
      </c>
      <c r="R78" s="433"/>
      <c r="S78" s="433"/>
      <c r="T78" s="190"/>
      <c r="U78" s="162" t="s">
        <v>32</v>
      </c>
      <c r="V78" s="452"/>
      <c r="W78" s="452"/>
      <c r="X78" s="452"/>
      <c r="Y78" s="452"/>
      <c r="Z78" s="452"/>
      <c r="AA78" s="452"/>
      <c r="AB78" s="452"/>
      <c r="AC78" s="452"/>
      <c r="AP78" s="190"/>
      <c r="AQ78" s="162"/>
      <c r="BG78" s="191" t="s">
        <v>391</v>
      </c>
      <c r="BH78" s="99"/>
      <c r="BI78" s="100"/>
      <c r="BJ78" s="100"/>
      <c r="BK78" s="100"/>
      <c r="BL78" s="100"/>
      <c r="BM78" s="100"/>
      <c r="BN78" s="172"/>
      <c r="BO78" s="62"/>
      <c r="BP78" s="62"/>
      <c r="BQ78" s="62"/>
      <c r="BR78" s="62"/>
      <c r="BS78" s="62"/>
      <c r="BT78" s="62"/>
      <c r="BU78" s="62"/>
      <c r="BV78" s="62"/>
      <c r="BW78" s="62"/>
      <c r="BX78" s="62"/>
      <c r="BY78" s="62"/>
      <c r="BZ78" s="62"/>
      <c r="CA78" s="62"/>
      <c r="CB78" s="62"/>
      <c r="CC78" s="62"/>
      <c r="CD78" s="62"/>
      <c r="CE78" s="72"/>
      <c r="CF78" s="72"/>
      <c r="CG78" s="72"/>
      <c r="CH78" s="62"/>
      <c r="CI78" s="196"/>
      <c r="CP78" s="192"/>
    </row>
    <row r="79" spans="1:94" s="47" customFormat="1" ht="15.6" customHeight="1">
      <c r="A79" s="57"/>
      <c r="B79" s="447" t="s">
        <v>550</v>
      </c>
      <c r="C79" s="448"/>
      <c r="D79" s="449"/>
      <c r="E79" s="197" t="s">
        <v>49</v>
      </c>
      <c r="F79" s="198"/>
      <c r="G79" s="450"/>
      <c r="H79" s="450"/>
      <c r="I79" s="450"/>
      <c r="J79" s="450"/>
      <c r="K79" s="450"/>
      <c r="L79" s="450"/>
      <c r="M79" s="450"/>
      <c r="N79" s="451"/>
      <c r="Q79" s="433" t="s">
        <v>40</v>
      </c>
      <c r="R79" s="433"/>
      <c r="S79" s="433"/>
      <c r="T79" s="190"/>
      <c r="U79" s="162" t="s">
        <v>32</v>
      </c>
      <c r="V79" s="452"/>
      <c r="W79" s="452"/>
      <c r="X79" s="452"/>
      <c r="Y79" s="452"/>
      <c r="Z79" s="452"/>
      <c r="AA79" s="452"/>
      <c r="AB79" s="452"/>
      <c r="AC79" s="452"/>
      <c r="AP79" s="190"/>
      <c r="AQ79" s="162"/>
      <c r="BG79" s="191" t="str">
        <f>IF(G89="","速報納期","OK")</f>
        <v>速報納期</v>
      </c>
      <c r="BH79" s="99"/>
      <c r="BI79" s="100"/>
      <c r="BJ79" s="100"/>
      <c r="BK79" s="100"/>
      <c r="BL79" s="100"/>
      <c r="BM79" s="100"/>
      <c r="BN79" s="172"/>
      <c r="CE79" s="74"/>
      <c r="CF79" s="74"/>
      <c r="CG79" s="74"/>
      <c r="CP79" s="192"/>
    </row>
    <row r="80" spans="1:94" s="47" customFormat="1" ht="15" customHeight="1">
      <c r="B80" s="199" t="s">
        <v>551</v>
      </c>
      <c r="C80" s="200"/>
      <c r="D80" s="200"/>
      <c r="E80" s="168" t="s">
        <v>49</v>
      </c>
      <c r="F80" s="176" t="s">
        <v>32</v>
      </c>
      <c r="G80" s="453"/>
      <c r="H80" s="454"/>
      <c r="I80" s="454"/>
      <c r="J80" s="454"/>
      <c r="K80" s="454"/>
      <c r="L80" s="454"/>
      <c r="M80" s="454"/>
      <c r="N80" s="455"/>
      <c r="Q80" s="433" t="s">
        <v>41</v>
      </c>
      <c r="R80" s="433"/>
      <c r="S80" s="433"/>
      <c r="T80" s="190"/>
      <c r="U80" s="162" t="str">
        <f>IF(G90="","",IF(G90="FAX","*必須",""))</f>
        <v/>
      </c>
      <c r="V80" s="452"/>
      <c r="W80" s="452"/>
      <c r="X80" s="452"/>
      <c r="Y80" s="452"/>
      <c r="Z80" s="452"/>
      <c r="AA80" s="452"/>
      <c r="AB80" s="452"/>
      <c r="AC80" s="452"/>
      <c r="AP80" s="190"/>
      <c r="AQ80" s="162"/>
      <c r="AV80" s="74"/>
      <c r="BG80" s="191" t="str">
        <f>IF(G90="","速報方法 ","OK")</f>
        <v xml:space="preserve">速報方法 </v>
      </c>
      <c r="BH80" s="99"/>
      <c r="BI80" s="100"/>
      <c r="BJ80" s="100"/>
      <c r="BK80" s="100"/>
      <c r="BL80" s="100"/>
      <c r="BM80" s="100"/>
      <c r="BN80" s="172"/>
      <c r="CE80" s="74"/>
      <c r="CF80" s="74"/>
      <c r="CG80" s="74"/>
      <c r="CP80" s="192"/>
    </row>
    <row r="81" spans="1:94" s="47" customFormat="1" ht="15" customHeight="1">
      <c r="B81" s="154" t="s">
        <v>166</v>
      </c>
      <c r="E81" s="190"/>
      <c r="F81" s="201" t="s">
        <v>199</v>
      </c>
      <c r="G81" s="453"/>
      <c r="H81" s="454"/>
      <c r="I81" s="454"/>
      <c r="J81" s="454"/>
      <c r="K81" s="454"/>
      <c r="L81" s="454"/>
      <c r="M81" s="454"/>
      <c r="N81" s="455"/>
      <c r="Q81" s="433" t="s">
        <v>42</v>
      </c>
      <c r="R81" s="433"/>
      <c r="S81" s="433"/>
      <c r="T81" s="190"/>
      <c r="U81" s="162" t="str">
        <f>IF(G90="","",IF(G90="メール","*必須",""))</f>
        <v/>
      </c>
      <c r="V81" s="517"/>
      <c r="W81" s="517"/>
      <c r="X81" s="517"/>
      <c r="Y81" s="517"/>
      <c r="Z81" s="517"/>
      <c r="AA81" s="517"/>
      <c r="AB81" s="517"/>
      <c r="AC81" s="517"/>
      <c r="AD81" s="163"/>
      <c r="AE81" s="74"/>
      <c r="AF81" s="74"/>
      <c r="AP81" s="190"/>
      <c r="AQ81" s="202"/>
      <c r="BG81" s="191" t="str">
        <f>IF('プルダウン（非表示予定）'!A61=0,"媒体 ","OK")</f>
        <v>OK</v>
      </c>
      <c r="BH81" s="99"/>
      <c r="BI81" s="100"/>
      <c r="BJ81" s="100"/>
      <c r="BK81" s="100"/>
      <c r="BL81" s="100"/>
      <c r="BM81" s="100"/>
      <c r="BN81" s="172"/>
      <c r="CE81" s="74"/>
      <c r="CF81" s="74"/>
      <c r="CG81" s="74"/>
      <c r="CP81" s="192"/>
    </row>
    <row r="82" spans="1:94" s="47" customFormat="1" ht="15" customHeight="1">
      <c r="B82" s="203" t="s">
        <v>552</v>
      </c>
      <c r="C82" s="204"/>
      <c r="D82" s="204"/>
      <c r="E82" s="204"/>
      <c r="F82" s="176" t="s">
        <v>32</v>
      </c>
      <c r="G82" s="453"/>
      <c r="H82" s="454"/>
      <c r="I82" s="454"/>
      <c r="J82" s="454"/>
      <c r="K82" s="454"/>
      <c r="L82" s="454"/>
      <c r="M82" s="454"/>
      <c r="N82" s="455"/>
      <c r="V82" s="74"/>
      <c r="W82" s="74"/>
      <c r="Z82" s="74"/>
      <c r="AA82" s="74"/>
      <c r="AB82" s="74"/>
      <c r="AC82" s="74"/>
      <c r="AD82" s="74"/>
      <c r="AE82" s="74"/>
      <c r="AF82" s="74"/>
      <c r="AP82" s="190"/>
      <c r="AQ82" s="202"/>
      <c r="BG82" s="205" t="s">
        <v>495</v>
      </c>
      <c r="BH82" s="206" t="str">
        <f>BL87&amp;BL88&amp;BL89&amp;BL90&amp;BL91</f>
        <v>Cs-134/Cs-137</v>
      </c>
      <c r="BI82" s="100"/>
      <c r="BJ82" s="100"/>
      <c r="BK82" s="100"/>
      <c r="BL82" s="100"/>
      <c r="BM82" s="100"/>
      <c r="BN82" s="172"/>
      <c r="CD82" s="207"/>
      <c r="CE82" s="208"/>
      <c r="CF82" s="74"/>
      <c r="CG82" s="74"/>
      <c r="CH82" s="192"/>
      <c r="CI82" s="192"/>
      <c r="CJ82" s="192"/>
      <c r="CK82" s="192"/>
      <c r="CP82" s="192"/>
    </row>
    <row r="83" spans="1:94" s="47" customFormat="1" ht="15" customHeight="1" thickBot="1">
      <c r="B83" s="61" t="s">
        <v>390</v>
      </c>
      <c r="C83" s="62"/>
      <c r="D83" s="62"/>
      <c r="E83" s="62"/>
      <c r="F83" s="187" t="s">
        <v>32</v>
      </c>
      <c r="G83" s="563"/>
      <c r="H83" s="564"/>
      <c r="I83" s="564"/>
      <c r="J83" s="564"/>
      <c r="K83" s="564"/>
      <c r="L83" s="564"/>
      <c r="M83" s="564"/>
      <c r="N83" s="565"/>
      <c r="V83" s="74"/>
      <c r="W83" s="74"/>
      <c r="Z83" s="74"/>
      <c r="AA83" s="74"/>
      <c r="AB83" s="74"/>
      <c r="AC83" s="74"/>
      <c r="AD83" s="74"/>
      <c r="AE83" s="74"/>
      <c r="AF83" s="74"/>
      <c r="AP83" s="190"/>
      <c r="AQ83" s="202"/>
      <c r="BG83" s="171"/>
      <c r="BH83" s="194"/>
      <c r="BI83" s="100"/>
      <c r="BJ83" s="100"/>
      <c r="BK83" s="100"/>
      <c r="BL83" s="100"/>
      <c r="BM83" s="100"/>
      <c r="BN83" s="172"/>
      <c r="CD83" s="207"/>
      <c r="CE83" s="208"/>
      <c r="CF83" s="74"/>
      <c r="CG83" s="74"/>
      <c r="CH83" s="192"/>
      <c r="CI83" s="192"/>
      <c r="CJ83" s="192"/>
      <c r="CK83" s="192"/>
      <c r="CP83" s="192"/>
    </row>
    <row r="84" spans="1:94" s="47" customFormat="1" ht="15" customHeight="1">
      <c r="V84" s="74"/>
      <c r="W84" s="74"/>
      <c r="Z84" s="74"/>
      <c r="AA84" s="74"/>
      <c r="AB84" s="74"/>
      <c r="AC84" s="74"/>
      <c r="AD84" s="74"/>
      <c r="AE84" s="74"/>
      <c r="AF84" s="74"/>
      <c r="AP84" s="190"/>
      <c r="AQ84" s="202"/>
      <c r="BG84" s="171"/>
      <c r="BH84" s="194"/>
      <c r="BI84" s="100"/>
      <c r="BJ84" s="100"/>
      <c r="BK84" s="100"/>
      <c r="BL84" s="100"/>
      <c r="BM84" s="100"/>
      <c r="BN84" s="172"/>
      <c r="CD84" s="207"/>
      <c r="CE84" s="208"/>
      <c r="CF84" s="74"/>
      <c r="CG84" s="74"/>
      <c r="CH84" s="192"/>
      <c r="CI84" s="192"/>
      <c r="CJ84" s="192"/>
      <c r="CK84" s="192"/>
      <c r="CP84" s="192"/>
    </row>
    <row r="85" spans="1:94" s="47" customFormat="1" ht="15" customHeight="1">
      <c r="A85" s="46" t="s">
        <v>410</v>
      </c>
      <c r="Q85" s="88"/>
      <c r="W85" s="74"/>
      <c r="X85" s="74"/>
      <c r="AP85" s="190"/>
      <c r="AQ85" s="209"/>
      <c r="AR85" s="207"/>
      <c r="AS85" s="207"/>
      <c r="AT85" s="207"/>
      <c r="AU85" s="207"/>
      <c r="AV85" s="207"/>
      <c r="AW85" s="207"/>
      <c r="AX85" s="207"/>
      <c r="AY85" s="207"/>
      <c r="BG85" s="171"/>
      <c r="BH85" s="194"/>
      <c r="BI85" s="100" t="s">
        <v>237</v>
      </c>
      <c r="BJ85" s="100"/>
      <c r="BK85" s="100"/>
      <c r="BL85" s="100"/>
      <c r="BM85" s="100"/>
      <c r="BN85" s="172"/>
      <c r="CE85" s="74"/>
      <c r="CF85" s="74"/>
      <c r="CG85" s="74"/>
    </row>
    <row r="86" spans="1:94" s="47" customFormat="1" ht="6.75" customHeight="1">
      <c r="W86" s="74"/>
      <c r="X86" s="74"/>
      <c r="BG86" s="171"/>
      <c r="BH86" s="99"/>
      <c r="BI86" s="100"/>
      <c r="BJ86" s="100"/>
      <c r="BK86" s="100"/>
      <c r="BL86" s="100"/>
      <c r="BM86" s="100"/>
      <c r="BN86" s="172"/>
      <c r="CE86" s="74"/>
      <c r="CF86" s="74"/>
      <c r="CG86" s="74"/>
    </row>
    <row r="87" spans="1:94" s="47" customFormat="1" ht="15" customHeight="1" thickBot="1">
      <c r="A87" s="57"/>
      <c r="B87" s="210" t="s">
        <v>563</v>
      </c>
      <c r="Q87" s="211"/>
      <c r="R87" s="211"/>
      <c r="S87" s="211"/>
      <c r="T87" s="212"/>
      <c r="U87" s="212"/>
      <c r="V87" s="212"/>
      <c r="W87" s="212"/>
      <c r="X87" s="212"/>
      <c r="Y87" s="212"/>
      <c r="Z87" s="212"/>
      <c r="AA87" s="212"/>
      <c r="AB87" s="212"/>
      <c r="AC87" s="212"/>
      <c r="BG87" s="171"/>
      <c r="BH87" s="99"/>
      <c r="BI87" s="213" t="s">
        <v>239</v>
      </c>
      <c r="BJ87" s="213"/>
      <c r="BK87" s="285" t="b">
        <v>1</v>
      </c>
      <c r="BL87" s="214" t="str">
        <f>IF(BK87=FALSE,"",BI87)</f>
        <v>Cs-134</v>
      </c>
      <c r="BM87" s="100"/>
      <c r="BN87" s="172"/>
      <c r="CE87" s="74"/>
      <c r="CF87" s="74"/>
      <c r="CG87" s="74"/>
    </row>
    <row r="88" spans="1:94" s="47" customFormat="1" ht="15.6" customHeight="1">
      <c r="A88" s="57"/>
      <c r="B88" s="459" t="s">
        <v>147</v>
      </c>
      <c r="C88" s="460"/>
      <c r="D88" s="460"/>
      <c r="E88" s="160"/>
      <c r="F88" s="161"/>
      <c r="G88" s="439"/>
      <c r="H88" s="439"/>
      <c r="I88" s="439"/>
      <c r="J88" s="439"/>
      <c r="K88" s="439"/>
      <c r="L88" s="439"/>
      <c r="M88" s="439"/>
      <c r="N88" s="440"/>
      <c r="Q88" s="211"/>
      <c r="R88" s="211"/>
      <c r="S88" s="211"/>
      <c r="T88" s="212"/>
      <c r="U88" s="212"/>
      <c r="V88" s="212"/>
      <c r="W88" s="212"/>
      <c r="X88" s="212"/>
      <c r="Y88" s="212"/>
      <c r="Z88" s="212"/>
      <c r="AA88" s="212"/>
      <c r="AB88" s="212"/>
      <c r="AC88" s="212"/>
      <c r="BG88" s="171"/>
      <c r="BH88" s="99"/>
      <c r="BI88" s="100" t="s">
        <v>246</v>
      </c>
      <c r="BJ88" s="100"/>
      <c r="BK88" s="286" t="b">
        <v>1</v>
      </c>
      <c r="BL88" s="214" t="str">
        <f>IF(BK88=FALSE,"",BI88)</f>
        <v>/Cs-137</v>
      </c>
      <c r="BM88" s="100"/>
      <c r="BN88" s="172"/>
      <c r="CE88" s="74"/>
      <c r="CF88" s="74"/>
      <c r="CG88" s="74"/>
    </row>
    <row r="89" spans="1:94" s="47" customFormat="1" ht="16.5" customHeight="1">
      <c r="A89" s="57"/>
      <c r="B89" s="429" t="s">
        <v>46</v>
      </c>
      <c r="C89" s="430"/>
      <c r="D89" s="430"/>
      <c r="E89" s="195" t="s">
        <v>44</v>
      </c>
      <c r="F89" s="169" t="s">
        <v>32</v>
      </c>
      <c r="G89" s="431"/>
      <c r="H89" s="431"/>
      <c r="I89" s="431"/>
      <c r="J89" s="431"/>
      <c r="K89" s="431"/>
      <c r="L89" s="431"/>
      <c r="M89" s="431"/>
      <c r="N89" s="432"/>
      <c r="Q89" s="211"/>
      <c r="R89" s="211"/>
      <c r="S89" s="211"/>
      <c r="T89" s="212"/>
      <c r="U89" s="212"/>
      <c r="V89" s="212"/>
      <c r="W89" s="212"/>
      <c r="X89" s="212"/>
      <c r="Y89" s="212"/>
      <c r="Z89" s="212"/>
      <c r="AA89" s="212"/>
      <c r="AB89" s="212"/>
      <c r="AC89" s="212"/>
      <c r="BG89" s="171"/>
      <c r="BH89" s="99"/>
      <c r="BI89" s="213" t="s">
        <v>247</v>
      </c>
      <c r="BJ89" s="213"/>
      <c r="BK89" s="285" t="b">
        <v>0</v>
      </c>
      <c r="BL89" s="214" t="str">
        <f>IF(BK89=FALSE,"",BI89)</f>
        <v/>
      </c>
      <c r="BM89" s="100"/>
      <c r="BN89" s="172"/>
      <c r="CE89" s="74"/>
      <c r="CF89" s="74"/>
      <c r="CG89" s="74"/>
    </row>
    <row r="90" spans="1:94" s="47" customFormat="1" ht="14.25" customHeight="1">
      <c r="A90" s="57"/>
      <c r="B90" s="530" t="s">
        <v>47</v>
      </c>
      <c r="C90" s="531"/>
      <c r="D90" s="531"/>
      <c r="E90" s="168" t="s">
        <v>44</v>
      </c>
      <c r="F90" s="176" t="s">
        <v>32</v>
      </c>
      <c r="G90" s="434"/>
      <c r="H90" s="434"/>
      <c r="I90" s="434"/>
      <c r="J90" s="434"/>
      <c r="K90" s="434"/>
      <c r="L90" s="434"/>
      <c r="M90" s="434"/>
      <c r="N90" s="435"/>
      <c r="Q90" s="211"/>
      <c r="R90" s="211"/>
      <c r="S90" s="211"/>
      <c r="T90" s="212"/>
      <c r="U90" s="212"/>
      <c r="V90" s="212"/>
      <c r="W90" s="212"/>
      <c r="X90" s="212"/>
      <c r="Y90" s="212"/>
      <c r="Z90" s="212"/>
      <c r="AA90" s="212"/>
      <c r="AB90" s="212"/>
      <c r="AC90" s="212"/>
      <c r="AD90" s="74"/>
      <c r="BG90" s="171"/>
      <c r="BH90" s="99"/>
      <c r="BI90" s="100" t="s">
        <v>248</v>
      </c>
      <c r="BJ90" s="100"/>
      <c r="BK90" s="286" t="b">
        <v>0</v>
      </c>
      <c r="BL90" s="214" t="str">
        <f>IF(BK90=FALSE,"",BI90)</f>
        <v/>
      </c>
      <c r="BM90" s="100"/>
      <c r="BN90" s="172"/>
      <c r="CE90" s="74"/>
      <c r="CF90" s="74"/>
      <c r="CG90" s="74"/>
    </row>
    <row r="91" spans="1:94" s="47" customFormat="1" ht="14.25" customHeight="1" thickBot="1">
      <c r="B91" s="461" t="s">
        <v>48</v>
      </c>
      <c r="C91" s="462"/>
      <c r="D91" s="462"/>
      <c r="E91" s="186" t="s">
        <v>44</v>
      </c>
      <c r="F91" s="187"/>
      <c r="G91" s="525"/>
      <c r="H91" s="525"/>
      <c r="I91" s="525"/>
      <c r="J91" s="525"/>
      <c r="K91" s="525"/>
      <c r="L91" s="525"/>
      <c r="M91" s="525"/>
      <c r="N91" s="526"/>
      <c r="Q91" s="211"/>
      <c r="R91" s="211"/>
      <c r="S91" s="211"/>
      <c r="T91" s="212"/>
      <c r="U91" s="212"/>
      <c r="V91" s="212"/>
      <c r="W91" s="212"/>
      <c r="X91" s="212"/>
      <c r="Y91" s="212"/>
      <c r="Z91" s="212"/>
      <c r="AA91" s="212"/>
      <c r="AB91" s="212"/>
      <c r="AC91" s="212"/>
      <c r="AD91" s="74"/>
      <c r="BG91" s="215" t="s">
        <v>496</v>
      </c>
      <c r="BH91" s="206" t="str">
        <f>BL98&amp;BL99&amp;BL100&amp;BM100</f>
        <v/>
      </c>
      <c r="BI91" s="213" t="s">
        <v>249</v>
      </c>
      <c r="BJ91" s="213"/>
      <c r="BK91" s="285" t="b">
        <v>0</v>
      </c>
      <c r="BL91" s="214" t="str">
        <f>IF(BK91=FALSE,"",BI91)</f>
        <v/>
      </c>
      <c r="BM91" s="100"/>
      <c r="BN91" s="172"/>
      <c r="BZ91" s="119"/>
      <c r="CC91" s="190"/>
      <c r="CD91" s="162"/>
      <c r="CE91" s="216"/>
      <c r="CF91" s="216"/>
      <c r="CG91" s="216"/>
      <c r="CH91" s="207"/>
      <c r="CI91" s="207"/>
      <c r="CJ91" s="207"/>
      <c r="CK91" s="207"/>
      <c r="CL91" s="207"/>
    </row>
    <row r="92" spans="1:94" s="47" customFormat="1" ht="21.75" hidden="1" customHeight="1">
      <c r="B92" s="429" t="s">
        <v>287</v>
      </c>
      <c r="C92" s="430"/>
      <c r="D92" s="430"/>
      <c r="E92" s="195" t="s">
        <v>49</v>
      </c>
      <c r="F92" s="169"/>
      <c r="G92" s="481"/>
      <c r="H92" s="482"/>
      <c r="I92" s="482"/>
      <c r="J92" s="482"/>
      <c r="K92" s="482"/>
      <c r="L92" s="482"/>
      <c r="M92" s="482"/>
      <c r="N92" s="524"/>
      <c r="BG92" s="171"/>
      <c r="BH92" s="99"/>
      <c r="BI92" s="213" t="s">
        <v>140</v>
      </c>
      <c r="BJ92" s="213"/>
      <c r="BK92" s="213" t="b">
        <v>1</v>
      </c>
      <c r="BL92" s="100"/>
      <c r="BM92" s="100"/>
      <c r="BN92" s="172"/>
      <c r="CE92" s="74"/>
      <c r="CF92" s="74"/>
      <c r="CG92" s="74"/>
      <c r="CJ92" s="217"/>
      <c r="CK92" s="217"/>
      <c r="CL92" s="217"/>
      <c r="CM92" s="217"/>
    </row>
    <row r="93" spans="1:94" s="47" customFormat="1" ht="17.25" hidden="1" customHeight="1" thickBot="1">
      <c r="B93" s="218" t="s">
        <v>205</v>
      </c>
      <c r="C93" s="219"/>
      <c r="D93" s="219"/>
      <c r="E93" s="186"/>
      <c r="F93" s="187"/>
      <c r="G93" s="520"/>
      <c r="H93" s="521"/>
      <c r="I93" s="522"/>
      <c r="J93" s="521"/>
      <c r="K93" s="521"/>
      <c r="L93" s="521"/>
      <c r="M93" s="521"/>
      <c r="N93" s="523"/>
      <c r="BG93" s="171"/>
      <c r="BH93" s="99"/>
      <c r="BI93" s="100"/>
      <c r="BJ93" s="100"/>
      <c r="BK93" s="100"/>
      <c r="BL93" s="100"/>
      <c r="BM93" s="100"/>
      <c r="BN93" s="172"/>
      <c r="CE93" s="74"/>
      <c r="CF93" s="74"/>
      <c r="CG93" s="74"/>
      <c r="CJ93" s="217"/>
      <c r="CK93" s="217"/>
      <c r="CL93" s="217"/>
      <c r="CM93" s="217"/>
    </row>
    <row r="94" spans="1:94" s="47" customFormat="1" ht="15" customHeight="1">
      <c r="Q94" s="220"/>
      <c r="R94" s="220"/>
      <c r="S94" s="220"/>
      <c r="T94" s="221"/>
      <c r="U94" s="221"/>
      <c r="V94" s="221"/>
      <c r="W94" s="221"/>
      <c r="X94" s="221"/>
      <c r="Y94" s="221"/>
      <c r="Z94" s="221"/>
      <c r="AA94" s="221"/>
      <c r="AB94" s="221"/>
      <c r="AC94" s="221"/>
      <c r="AE94" s="74"/>
      <c r="AF94" s="74"/>
      <c r="BG94" s="171"/>
      <c r="BH94" s="99"/>
      <c r="BI94" s="100"/>
      <c r="BJ94" s="100"/>
      <c r="BK94" s="100"/>
      <c r="BL94" s="100"/>
      <c r="BM94" s="100"/>
      <c r="BN94" s="172"/>
      <c r="CE94" s="74"/>
      <c r="CF94" s="74"/>
      <c r="CG94" s="74"/>
      <c r="CJ94" s="217"/>
      <c r="CK94" s="217"/>
      <c r="CL94" s="217"/>
      <c r="CM94" s="217"/>
    </row>
    <row r="95" spans="1:94" s="47" customFormat="1" ht="19.5" customHeight="1">
      <c r="A95" s="46" t="s">
        <v>343</v>
      </c>
      <c r="AE95" s="74"/>
      <c r="AF95" s="74"/>
      <c r="BG95" s="171"/>
      <c r="BH95" s="99"/>
      <c r="BI95" s="100" t="s">
        <v>238</v>
      </c>
      <c r="BJ95" s="100"/>
      <c r="BK95" s="100"/>
      <c r="BL95" s="100"/>
      <c r="BM95" s="100"/>
      <c r="BN95" s="172"/>
      <c r="CE95" s="74"/>
      <c r="CF95" s="74"/>
      <c r="CG95" s="74"/>
      <c r="CJ95" s="217"/>
      <c r="CK95" s="217"/>
      <c r="CL95" s="217"/>
      <c r="CM95" s="217"/>
    </row>
    <row r="96" spans="1:94" s="47" customFormat="1" ht="6.75" customHeight="1" thickBot="1">
      <c r="AE96" s="74"/>
      <c r="AF96" s="74"/>
      <c r="BG96" s="171"/>
      <c r="BH96" s="99"/>
      <c r="BI96" s="100"/>
      <c r="BJ96" s="100"/>
      <c r="BK96" s="100"/>
      <c r="BL96" s="100"/>
      <c r="BM96" s="100"/>
      <c r="BN96" s="172"/>
      <c r="CE96" s="74"/>
      <c r="CF96" s="74"/>
      <c r="CG96" s="74"/>
      <c r="CJ96" s="217"/>
      <c r="CK96" s="217"/>
      <c r="CL96" s="217"/>
      <c r="CM96" s="217"/>
    </row>
    <row r="97" spans="1:111" s="47" customFormat="1" ht="4.5" customHeight="1">
      <c r="B97" s="576" t="s">
        <v>464</v>
      </c>
      <c r="C97" s="577"/>
      <c r="D97" s="577"/>
      <c r="E97" s="539" t="s">
        <v>44</v>
      </c>
      <c r="F97" s="470" t="s">
        <v>32</v>
      </c>
      <c r="G97" s="497" t="s">
        <v>344</v>
      </c>
      <c r="H97" s="498"/>
      <c r="I97" s="48"/>
      <c r="J97" s="48"/>
      <c r="K97" s="48"/>
      <c r="L97" s="48"/>
      <c r="M97" s="48"/>
      <c r="N97" s="48"/>
      <c r="O97" s="48"/>
      <c r="P97" s="48"/>
      <c r="Q97" s="48"/>
      <c r="R97" s="48"/>
      <c r="S97" s="48"/>
      <c r="T97" s="48"/>
      <c r="U97" s="48"/>
      <c r="V97" s="48"/>
      <c r="W97" s="48"/>
      <c r="X97" s="49"/>
      <c r="AE97" s="74"/>
      <c r="AF97" s="74"/>
      <c r="AJ97" s="217"/>
      <c r="BG97" s="171"/>
      <c r="BH97" s="99"/>
      <c r="BI97" s="100"/>
      <c r="BJ97" s="100"/>
      <c r="BK97" s="100"/>
      <c r="BL97" s="100"/>
      <c r="BM97" s="100"/>
      <c r="BN97" s="172"/>
      <c r="CE97" s="74"/>
      <c r="CF97" s="74"/>
      <c r="CG97" s="74"/>
      <c r="CJ97" s="217"/>
      <c r="CK97" s="217"/>
      <c r="CL97" s="217"/>
      <c r="CM97" s="217"/>
    </row>
    <row r="98" spans="1:111" s="47" customFormat="1" ht="20.25" customHeight="1">
      <c r="B98" s="578"/>
      <c r="C98" s="579"/>
      <c r="D98" s="579"/>
      <c r="E98" s="391"/>
      <c r="F98" s="471"/>
      <c r="G98" s="499"/>
      <c r="H98" s="500"/>
      <c r="I98" s="50"/>
      <c r="J98" s="50" t="s">
        <v>331</v>
      </c>
      <c r="K98" s="50"/>
      <c r="L98" s="50"/>
      <c r="M98" s="51" t="s">
        <v>362</v>
      </c>
      <c r="N98" s="50"/>
      <c r="O98" s="50"/>
      <c r="P98" s="51" t="s">
        <v>333</v>
      </c>
      <c r="Q98" s="50"/>
      <c r="R98" s="50"/>
      <c r="S98" s="51" t="s">
        <v>332</v>
      </c>
      <c r="T98" s="50"/>
      <c r="U98" s="50"/>
      <c r="V98" s="50" t="s">
        <v>334</v>
      </c>
      <c r="W98" s="50"/>
      <c r="X98" s="52"/>
      <c r="AE98" s="74"/>
      <c r="AF98" s="74"/>
      <c r="AJ98" s="75"/>
      <c r="AL98" s="222"/>
      <c r="AM98" s="222"/>
      <c r="AN98" s="222"/>
      <c r="AP98" s="75"/>
      <c r="AQ98" s="75"/>
      <c r="AR98" s="75"/>
      <c r="AT98" s="75"/>
      <c r="AU98" s="75"/>
      <c r="AV98" s="75"/>
      <c r="BG98" s="171"/>
      <c r="BH98" s="99"/>
      <c r="BI98" s="223" t="s">
        <v>171</v>
      </c>
      <c r="BJ98" s="224"/>
      <c r="BK98" s="287" t="b">
        <v>0</v>
      </c>
      <c r="BL98" s="225" t="str">
        <f>IF(BK98=FALSE,"",BI98)</f>
        <v/>
      </c>
      <c r="BM98" s="100"/>
      <c r="BN98" s="172"/>
      <c r="CE98" s="74"/>
      <c r="CF98" s="74"/>
      <c r="CG98" s="74"/>
      <c r="CJ98" s="217"/>
      <c r="CK98" s="217"/>
      <c r="CL98" s="217"/>
      <c r="CM98" s="217"/>
    </row>
    <row r="99" spans="1:111" s="47" customFormat="1" ht="20.25" customHeight="1">
      <c r="B99" s="578"/>
      <c r="C99" s="579"/>
      <c r="D99" s="579"/>
      <c r="E99" s="391"/>
      <c r="F99" s="471"/>
      <c r="G99" s="499"/>
      <c r="H99" s="500"/>
      <c r="I99" s="50"/>
      <c r="J99" s="50" t="s">
        <v>374</v>
      </c>
      <c r="K99" s="50"/>
      <c r="L99" s="50"/>
      <c r="M99" s="50" t="s">
        <v>378</v>
      </c>
      <c r="N99" s="50"/>
      <c r="O99" s="50"/>
      <c r="P99" s="50" t="s">
        <v>379</v>
      </c>
      <c r="Q99" s="50"/>
      <c r="R99" s="50"/>
      <c r="S99" s="50"/>
      <c r="T99" s="50"/>
      <c r="U99" s="50"/>
      <c r="V99" s="50" t="s">
        <v>411</v>
      </c>
      <c r="W99" s="50"/>
      <c r="X99" s="52"/>
      <c r="BG99" s="171"/>
      <c r="BH99" s="99"/>
      <c r="BI99" s="226" t="s">
        <v>250</v>
      </c>
      <c r="BJ99" s="213"/>
      <c r="BK99" s="285" t="b">
        <v>0</v>
      </c>
      <c r="BL99" s="214" t="str">
        <f>IF(BK99=FALSE,"",BI99)</f>
        <v/>
      </c>
      <c r="BM99" s="100"/>
      <c r="BN99" s="172"/>
      <c r="CB99" s="192"/>
      <c r="CC99" s="192"/>
      <c r="CD99" s="192"/>
      <c r="CE99" s="208"/>
      <c r="CF99" s="208"/>
      <c r="CG99" s="208"/>
      <c r="CH99" s="192"/>
      <c r="CI99" s="192"/>
      <c r="CJ99" s="192"/>
      <c r="CK99" s="192"/>
      <c r="CL99" s="192"/>
      <c r="CM99" s="192"/>
      <c r="DG99" s="227"/>
    </row>
    <row r="100" spans="1:111" s="47" customFormat="1" ht="20.25" customHeight="1">
      <c r="B100" s="578"/>
      <c r="C100" s="579"/>
      <c r="D100" s="579"/>
      <c r="E100" s="391"/>
      <c r="F100" s="471"/>
      <c r="G100" s="499"/>
      <c r="H100" s="500"/>
      <c r="I100" s="50"/>
      <c r="J100" s="50" t="s">
        <v>450</v>
      </c>
      <c r="K100" s="53"/>
      <c r="L100" s="466"/>
      <c r="M100" s="466"/>
      <c r="N100" s="466"/>
      <c r="O100" s="466"/>
      <c r="P100" s="466"/>
      <c r="Q100" s="466"/>
      <c r="R100" s="50" t="s">
        <v>377</v>
      </c>
      <c r="S100" s="50"/>
      <c r="T100" s="50"/>
      <c r="U100" s="50"/>
      <c r="V100" s="50"/>
      <c r="W100" s="50"/>
      <c r="X100" s="52"/>
      <c r="BG100" s="171"/>
      <c r="BH100" s="99"/>
      <c r="BI100" s="228" t="s">
        <v>251</v>
      </c>
      <c r="BJ100" s="229"/>
      <c r="BK100" s="288" t="b">
        <v>0</v>
      </c>
      <c r="BL100" s="230" t="str">
        <f>IF(BK100=FALSE,"",BI100)</f>
        <v/>
      </c>
      <c r="BM100" s="206" t="str">
        <f>IF(BN100=TRUE,IF(U120="","/その他の分析項目（要確認）","/"&amp;U120),"")</f>
        <v/>
      </c>
      <c r="BN100" s="335" t="b">
        <v>0</v>
      </c>
      <c r="CB100" s="192"/>
      <c r="CC100" s="192"/>
      <c r="CD100" s="192"/>
      <c r="CE100" s="208"/>
      <c r="CF100" s="208"/>
      <c r="CG100" s="208"/>
      <c r="CH100" s="192"/>
      <c r="CI100" s="192"/>
      <c r="CJ100" s="192"/>
      <c r="CK100" s="192"/>
      <c r="CL100" s="192"/>
      <c r="CM100" s="192"/>
      <c r="DG100" s="227"/>
    </row>
    <row r="101" spans="1:111" s="47" customFormat="1" ht="4.5" customHeight="1">
      <c r="B101" s="578"/>
      <c r="C101" s="579"/>
      <c r="D101" s="579"/>
      <c r="E101" s="391"/>
      <c r="F101" s="471"/>
      <c r="G101" s="501"/>
      <c r="H101" s="502"/>
      <c r="I101" s="54"/>
      <c r="J101" s="54"/>
      <c r="K101" s="54"/>
      <c r="L101" s="54"/>
      <c r="M101" s="54"/>
      <c r="N101" s="54"/>
      <c r="O101" s="54"/>
      <c r="P101" s="54"/>
      <c r="Q101" s="54"/>
      <c r="R101" s="54"/>
      <c r="S101" s="54"/>
      <c r="T101" s="54"/>
      <c r="U101" s="54"/>
      <c r="V101" s="54"/>
      <c r="W101" s="54"/>
      <c r="X101" s="55"/>
      <c r="AU101" s="222"/>
      <c r="AV101" s="75"/>
      <c r="AX101" s="222"/>
      <c r="AY101" s="207"/>
      <c r="BG101" s="171"/>
      <c r="BH101" s="99"/>
      <c r="BI101" s="231"/>
      <c r="BJ101" s="100"/>
      <c r="BK101" s="100"/>
      <c r="BL101" s="100"/>
      <c r="BM101" s="100"/>
      <c r="BN101" s="172"/>
      <c r="CB101" s="192"/>
      <c r="CC101" s="192"/>
      <c r="CD101" s="192"/>
      <c r="CE101" s="208"/>
      <c r="CF101" s="208"/>
      <c r="CG101" s="208"/>
      <c r="CH101" s="192"/>
      <c r="CI101" s="192"/>
      <c r="CJ101" s="192"/>
      <c r="CK101" s="192"/>
      <c r="CL101" s="192"/>
      <c r="CM101" s="192"/>
      <c r="DG101" s="227"/>
    </row>
    <row r="102" spans="1:111" s="47" customFormat="1" ht="4.5" customHeight="1">
      <c r="B102" s="578"/>
      <c r="C102" s="579"/>
      <c r="D102" s="579"/>
      <c r="E102" s="391"/>
      <c r="F102" s="471"/>
      <c r="G102" s="503" t="s">
        <v>345</v>
      </c>
      <c r="H102" s="504"/>
      <c r="I102" s="56"/>
      <c r="J102" s="56"/>
      <c r="K102" s="56"/>
      <c r="L102" s="50"/>
      <c r="M102" s="50"/>
      <c r="N102" s="50"/>
      <c r="O102" s="50"/>
      <c r="P102" s="50"/>
      <c r="Q102" s="50"/>
      <c r="R102" s="50"/>
      <c r="S102" s="50"/>
      <c r="T102" s="50"/>
      <c r="U102" s="50"/>
      <c r="V102" s="50"/>
      <c r="W102" s="50"/>
      <c r="X102" s="52"/>
      <c r="AU102" s="222"/>
      <c r="AV102" s="75"/>
      <c r="AX102" s="222"/>
      <c r="AY102" s="207"/>
      <c r="BG102" s="171"/>
      <c r="BH102" s="99"/>
      <c r="BI102" s="231"/>
      <c r="BJ102" s="100"/>
      <c r="BK102" s="100"/>
      <c r="BL102" s="100"/>
      <c r="BM102" s="100"/>
      <c r="BN102" s="172"/>
      <c r="CB102" s="192"/>
      <c r="CC102" s="192"/>
      <c r="CD102" s="192"/>
      <c r="CE102" s="208"/>
      <c r="CF102" s="208"/>
      <c r="CG102" s="208"/>
      <c r="CH102" s="192"/>
      <c r="CI102" s="192"/>
      <c r="CJ102" s="192"/>
      <c r="CK102" s="192"/>
      <c r="CL102" s="192"/>
      <c r="CM102" s="192"/>
      <c r="DG102" s="227"/>
    </row>
    <row r="103" spans="1:111" s="47" customFormat="1" ht="20.25" customHeight="1">
      <c r="A103" s="57"/>
      <c r="B103" s="578"/>
      <c r="C103" s="579"/>
      <c r="D103" s="579"/>
      <c r="E103" s="391"/>
      <c r="F103" s="471"/>
      <c r="G103" s="499"/>
      <c r="H103" s="500"/>
      <c r="I103" s="50"/>
      <c r="J103" s="50" t="s">
        <v>336</v>
      </c>
      <c r="K103" s="50"/>
      <c r="L103" s="50"/>
      <c r="M103" s="50" t="s">
        <v>335</v>
      </c>
      <c r="N103" s="50"/>
      <c r="O103" s="50"/>
      <c r="P103" s="50" t="s">
        <v>337</v>
      </c>
      <c r="Q103" s="50"/>
      <c r="R103" s="50"/>
      <c r="S103" s="50" t="s">
        <v>366</v>
      </c>
      <c r="T103" s="50"/>
      <c r="U103" s="50"/>
      <c r="V103" s="50" t="s">
        <v>338</v>
      </c>
      <c r="W103" s="50"/>
      <c r="X103" s="52"/>
      <c r="AU103" s="222"/>
      <c r="AV103" s="75"/>
      <c r="AX103" s="222"/>
      <c r="AY103" s="207"/>
      <c r="BG103" s="171"/>
      <c r="BH103" s="99"/>
      <c r="BI103" s="231" t="s">
        <v>455</v>
      </c>
      <c r="BJ103" s="100"/>
      <c r="BK103" s="100"/>
      <c r="BL103" s="100"/>
      <c r="BM103" s="100"/>
      <c r="BN103" s="172"/>
      <c r="CE103" s="74"/>
      <c r="CF103" s="74"/>
      <c r="CG103" s="74"/>
      <c r="DG103" s="227"/>
    </row>
    <row r="104" spans="1:111" s="47" customFormat="1" ht="4.5" customHeight="1">
      <c r="A104" s="57"/>
      <c r="B104" s="578"/>
      <c r="C104" s="579"/>
      <c r="D104" s="579"/>
      <c r="E104" s="391"/>
      <c r="F104" s="471"/>
      <c r="G104" s="501"/>
      <c r="H104" s="502"/>
      <c r="I104" s="54"/>
      <c r="J104" s="54"/>
      <c r="K104" s="54"/>
      <c r="L104" s="54"/>
      <c r="M104" s="54"/>
      <c r="N104" s="54"/>
      <c r="O104" s="54"/>
      <c r="P104" s="54"/>
      <c r="Q104" s="54"/>
      <c r="R104" s="54"/>
      <c r="S104" s="54"/>
      <c r="T104" s="54"/>
      <c r="U104" s="54"/>
      <c r="V104" s="54"/>
      <c r="W104" s="54"/>
      <c r="X104" s="55"/>
      <c r="AU104" s="75"/>
      <c r="AV104" s="75"/>
      <c r="AX104" s="75"/>
      <c r="BG104" s="171"/>
      <c r="BH104" s="99"/>
      <c r="BI104" s="231"/>
      <c r="BJ104" s="100"/>
      <c r="BK104" s="100"/>
      <c r="BL104" s="100"/>
      <c r="BM104" s="100"/>
      <c r="BN104" s="172"/>
      <c r="CE104" s="74"/>
      <c r="CF104" s="74"/>
      <c r="CG104" s="74"/>
      <c r="DG104" s="227"/>
    </row>
    <row r="105" spans="1:111" s="47" customFormat="1" ht="4.5" customHeight="1">
      <c r="B105" s="578"/>
      <c r="C105" s="579"/>
      <c r="D105" s="579"/>
      <c r="E105" s="391"/>
      <c r="F105" s="471"/>
      <c r="G105" s="503" t="s">
        <v>346</v>
      </c>
      <c r="H105" s="504"/>
      <c r="I105" s="56"/>
      <c r="J105" s="56"/>
      <c r="K105" s="50"/>
      <c r="L105" s="50"/>
      <c r="M105" s="50"/>
      <c r="N105" s="50"/>
      <c r="O105" s="50"/>
      <c r="P105" s="50"/>
      <c r="Q105" s="50"/>
      <c r="R105" s="50"/>
      <c r="S105" s="50"/>
      <c r="T105" s="50"/>
      <c r="U105" s="50"/>
      <c r="V105" s="50"/>
      <c r="W105" s="50"/>
      <c r="X105" s="52"/>
      <c r="AT105" s="75"/>
      <c r="AU105" s="75"/>
      <c r="AV105" s="75"/>
      <c r="AW105" s="75"/>
      <c r="AX105" s="75"/>
      <c r="BG105" s="171"/>
      <c r="BH105" s="99"/>
      <c r="BI105" s="231"/>
      <c r="BJ105" s="100"/>
      <c r="BK105" s="100"/>
      <c r="BL105" s="100"/>
      <c r="BM105" s="100"/>
      <c r="BN105" s="172"/>
      <c r="BZ105" s="119"/>
      <c r="CC105" s="190"/>
      <c r="CD105" s="162"/>
      <c r="CE105" s="391"/>
      <c r="CF105" s="391"/>
      <c r="CG105" s="391"/>
      <c r="CH105" s="391"/>
      <c r="CI105" s="391"/>
      <c r="CJ105" s="391"/>
      <c r="CK105" s="391"/>
      <c r="CL105" s="391"/>
      <c r="DG105" s="227"/>
    </row>
    <row r="106" spans="1:111" s="47" customFormat="1" ht="20.25" customHeight="1">
      <c r="A106" s="57"/>
      <c r="B106" s="578"/>
      <c r="C106" s="579"/>
      <c r="D106" s="579"/>
      <c r="E106" s="391"/>
      <c r="F106" s="471"/>
      <c r="G106" s="499"/>
      <c r="H106" s="500"/>
      <c r="I106" s="50"/>
      <c r="J106" s="50" t="s">
        <v>380</v>
      </c>
      <c r="K106" s="50"/>
      <c r="L106" s="50"/>
      <c r="M106" s="50" t="s">
        <v>381</v>
      </c>
      <c r="N106" s="50"/>
      <c r="O106" s="50"/>
      <c r="P106" s="50" t="s">
        <v>340</v>
      </c>
      <c r="Q106" s="50"/>
      <c r="R106" s="50"/>
      <c r="S106" s="50" t="s">
        <v>339</v>
      </c>
      <c r="T106" s="50"/>
      <c r="U106" s="50"/>
      <c r="W106" s="50"/>
      <c r="X106" s="52"/>
      <c r="AT106" s="75"/>
      <c r="AU106" s="75"/>
      <c r="AV106" s="75"/>
      <c r="AW106" s="75"/>
      <c r="AX106" s="75"/>
      <c r="BG106" s="206" t="s">
        <v>497</v>
      </c>
      <c r="BH106" s="206" t="str">
        <f>BL106&amp;BL107</f>
        <v/>
      </c>
      <c r="BI106" s="223" t="s">
        <v>384</v>
      </c>
      <c r="BJ106" s="224"/>
      <c r="BK106" s="287" t="b">
        <v>0</v>
      </c>
      <c r="BL106" s="225" t="str">
        <f>IF(BK106=FALSE,"",BI106)</f>
        <v/>
      </c>
      <c r="BM106" s="100"/>
      <c r="BN106" s="172"/>
      <c r="BZ106" s="433"/>
      <c r="CA106" s="433"/>
      <c r="CB106" s="433"/>
      <c r="CC106" s="190"/>
      <c r="CD106" s="162"/>
      <c r="DG106" s="227"/>
    </row>
    <row r="107" spans="1:111" s="47" customFormat="1" ht="20.25" customHeight="1">
      <c r="A107" s="57"/>
      <c r="B107" s="578"/>
      <c r="C107" s="579"/>
      <c r="D107" s="579"/>
      <c r="E107" s="391"/>
      <c r="F107" s="471"/>
      <c r="G107" s="499"/>
      <c r="H107" s="500"/>
      <c r="I107" s="50"/>
      <c r="J107" s="50" t="s">
        <v>385</v>
      </c>
      <c r="K107" s="50"/>
      <c r="L107" s="50"/>
      <c r="M107" s="50" t="s">
        <v>420</v>
      </c>
      <c r="N107" s="50"/>
      <c r="O107" s="466"/>
      <c r="P107" s="466"/>
      <c r="Q107" s="466"/>
      <c r="R107" s="466"/>
      <c r="S107" s="466"/>
      <c r="T107" s="466"/>
      <c r="U107" s="50" t="s">
        <v>377</v>
      </c>
      <c r="V107" s="50"/>
      <c r="W107" s="50"/>
      <c r="X107" s="52"/>
      <c r="AU107" s="75"/>
      <c r="AV107" s="75"/>
      <c r="AX107" s="75"/>
      <c r="BG107" s="171"/>
      <c r="BH107" s="99"/>
      <c r="BI107" s="226" t="s">
        <v>394</v>
      </c>
      <c r="BJ107" s="213"/>
      <c r="BK107" s="285" t="b">
        <v>0</v>
      </c>
      <c r="BL107" s="214" t="str">
        <f>IF(BK107=FALSE,"",BI107)</f>
        <v/>
      </c>
      <c r="BM107" s="100"/>
      <c r="BN107" s="172"/>
      <c r="CE107" s="74"/>
      <c r="CF107" s="74"/>
      <c r="CG107" s="74"/>
      <c r="DG107" s="227"/>
    </row>
    <row r="108" spans="1:111" s="47" customFormat="1" ht="4.5" customHeight="1">
      <c r="A108" s="58"/>
      <c r="B108" s="578"/>
      <c r="C108" s="579"/>
      <c r="D108" s="579"/>
      <c r="E108" s="391"/>
      <c r="F108" s="471"/>
      <c r="G108" s="501"/>
      <c r="H108" s="502"/>
      <c r="I108" s="54"/>
      <c r="J108" s="54"/>
      <c r="K108" s="54"/>
      <c r="L108" s="54"/>
      <c r="M108" s="54"/>
      <c r="N108" s="54"/>
      <c r="O108" s="54"/>
      <c r="P108" s="54"/>
      <c r="Q108" s="54"/>
      <c r="R108" s="54"/>
      <c r="S108" s="54"/>
      <c r="T108" s="54"/>
      <c r="U108" s="54"/>
      <c r="V108" s="54"/>
      <c r="W108" s="54"/>
      <c r="X108" s="55"/>
      <c r="AU108" s="75"/>
      <c r="AV108" s="75"/>
      <c r="AX108" s="75"/>
      <c r="BG108" s="171"/>
      <c r="BH108" s="99"/>
      <c r="BI108" s="100"/>
      <c r="BJ108" s="100"/>
      <c r="BK108" s="100"/>
      <c r="BL108" s="100"/>
      <c r="BM108" s="100"/>
      <c r="BN108" s="172"/>
      <c r="CE108" s="74"/>
      <c r="CF108" s="74"/>
      <c r="CG108" s="74"/>
      <c r="DG108" s="227"/>
    </row>
    <row r="109" spans="1:111" s="47" customFormat="1" ht="4.5" customHeight="1">
      <c r="A109" s="57"/>
      <c r="B109" s="580" t="s">
        <v>465</v>
      </c>
      <c r="C109" s="581"/>
      <c r="D109" s="581"/>
      <c r="E109" s="581"/>
      <c r="F109" s="582"/>
      <c r="G109" s="503" t="s">
        <v>347</v>
      </c>
      <c r="H109" s="504"/>
      <c r="I109" s="56"/>
      <c r="J109" s="56"/>
      <c r="K109" s="56"/>
      <c r="L109" s="56"/>
      <c r="M109" s="50"/>
      <c r="N109" s="50"/>
      <c r="O109" s="50"/>
      <c r="P109" s="50"/>
      <c r="Q109" s="50"/>
      <c r="R109" s="50"/>
      <c r="S109" s="50"/>
      <c r="T109" s="50"/>
      <c r="U109" s="50"/>
      <c r="V109" s="50"/>
      <c r="W109" s="50"/>
      <c r="X109" s="52"/>
      <c r="AT109" s="94"/>
      <c r="AU109" s="75"/>
      <c r="AV109" s="75"/>
      <c r="AW109" s="75"/>
      <c r="AX109" s="75"/>
      <c r="BG109" s="171"/>
      <c r="BH109" s="99"/>
      <c r="BI109" s="100"/>
      <c r="BJ109" s="100"/>
      <c r="BK109" s="100"/>
      <c r="BL109" s="100"/>
      <c r="BM109" s="100"/>
      <c r="BN109" s="172"/>
      <c r="CE109" s="74"/>
      <c r="CF109" s="74"/>
      <c r="CG109" s="74"/>
      <c r="DG109" s="227"/>
    </row>
    <row r="110" spans="1:111" s="47" customFormat="1" ht="20.25" customHeight="1" thickBot="1">
      <c r="A110" s="59" t="s">
        <v>45</v>
      </c>
      <c r="B110" s="580"/>
      <c r="C110" s="581"/>
      <c r="D110" s="581"/>
      <c r="E110" s="581"/>
      <c r="F110" s="582"/>
      <c r="G110" s="499"/>
      <c r="H110" s="500"/>
      <c r="I110" s="50"/>
      <c r="J110" s="50" t="s">
        <v>341</v>
      </c>
      <c r="K110" s="50"/>
      <c r="L110" s="50"/>
      <c r="M110" s="50" t="s">
        <v>342</v>
      </c>
      <c r="N110" s="50"/>
      <c r="O110" s="60"/>
      <c r="P110" s="50" t="s">
        <v>382</v>
      </c>
      <c r="Q110" s="53" t="s">
        <v>376</v>
      </c>
      <c r="R110" s="466"/>
      <c r="S110" s="466"/>
      <c r="T110" s="466"/>
      <c r="U110" s="466"/>
      <c r="V110" s="466"/>
      <c r="W110" s="466"/>
      <c r="X110" s="52" t="s">
        <v>377</v>
      </c>
      <c r="AT110" s="94"/>
      <c r="AU110" s="75"/>
      <c r="AV110" s="75"/>
      <c r="AW110" s="75"/>
      <c r="AX110" s="75"/>
      <c r="BG110" s="232"/>
      <c r="BH110" s="233"/>
      <c r="BI110" s="234"/>
      <c r="BJ110" s="234"/>
      <c r="BK110" s="234"/>
      <c r="BL110" s="234"/>
      <c r="BM110" s="234"/>
      <c r="BN110" s="235"/>
      <c r="CE110" s="74"/>
      <c r="CF110" s="74"/>
      <c r="CG110" s="74"/>
      <c r="DG110" s="227"/>
    </row>
    <row r="111" spans="1:111" s="47" customFormat="1" ht="4.5" customHeight="1" thickBot="1">
      <c r="A111" s="57"/>
      <c r="B111" s="61"/>
      <c r="C111" s="62"/>
      <c r="D111" s="62"/>
      <c r="E111" s="62"/>
      <c r="F111" s="63"/>
      <c r="G111" s="518"/>
      <c r="H111" s="519"/>
      <c r="I111" s="64"/>
      <c r="J111" s="64"/>
      <c r="K111" s="64"/>
      <c r="L111" s="64"/>
      <c r="M111" s="64"/>
      <c r="N111" s="64"/>
      <c r="O111" s="64"/>
      <c r="P111" s="64"/>
      <c r="Q111" s="64"/>
      <c r="R111" s="64"/>
      <c r="S111" s="64"/>
      <c r="T111" s="64"/>
      <c r="U111" s="64"/>
      <c r="V111" s="64"/>
      <c r="W111" s="64"/>
      <c r="X111" s="65"/>
      <c r="AU111" s="75"/>
      <c r="AV111" s="75"/>
      <c r="AX111" s="75"/>
      <c r="BG111" s="231"/>
      <c r="BH111" s="99"/>
      <c r="BI111" s="100"/>
      <c r="BJ111" s="100"/>
      <c r="BK111" s="100"/>
      <c r="BL111" s="100"/>
      <c r="BM111" s="100"/>
      <c r="BN111" s="100"/>
      <c r="BO111" s="154"/>
      <c r="CE111" s="74"/>
      <c r="CF111" s="74"/>
      <c r="CG111" s="74"/>
      <c r="DG111" s="227"/>
    </row>
    <row r="112" spans="1:111" s="47" customFormat="1" ht="6" customHeight="1" thickBot="1">
      <c r="A112" s="57"/>
      <c r="I112" s="50"/>
      <c r="J112" s="50"/>
      <c r="K112" s="50"/>
      <c r="L112" s="50"/>
      <c r="M112" s="50"/>
      <c r="N112" s="50"/>
      <c r="O112" s="50"/>
      <c r="P112" s="50"/>
      <c r="Q112" s="50"/>
      <c r="R112" s="50"/>
      <c r="S112" s="50"/>
      <c r="T112" s="50"/>
      <c r="U112" s="50"/>
      <c r="V112" s="50"/>
      <c r="W112" s="50"/>
      <c r="X112" s="50"/>
      <c r="AU112" s="75"/>
      <c r="AV112" s="75"/>
      <c r="AX112" s="75"/>
      <c r="BG112" s="231"/>
      <c r="BH112" s="99"/>
      <c r="BI112" s="100"/>
      <c r="BJ112" s="100"/>
      <c r="BK112" s="100"/>
      <c r="BL112" s="100"/>
      <c r="BM112" s="100"/>
      <c r="BN112" s="100"/>
      <c r="BO112" s="154"/>
      <c r="CE112" s="74"/>
      <c r="CF112" s="74"/>
      <c r="CG112" s="74"/>
      <c r="DG112" s="227"/>
    </row>
    <row r="113" spans="1:111" s="47" customFormat="1" ht="4.5" customHeight="1">
      <c r="A113" s="57"/>
      <c r="B113" s="534" t="s">
        <v>466</v>
      </c>
      <c r="C113" s="535"/>
      <c r="D113" s="535"/>
      <c r="E113" s="539" t="s">
        <v>349</v>
      </c>
      <c r="F113" s="470" t="s">
        <v>350</v>
      </c>
      <c r="G113" s="489" t="s">
        <v>348</v>
      </c>
      <c r="H113" s="490"/>
      <c r="I113" s="66"/>
      <c r="J113" s="48"/>
      <c r="K113" s="48"/>
      <c r="L113" s="48"/>
      <c r="M113" s="48"/>
      <c r="N113" s="48"/>
      <c r="O113" s="48"/>
      <c r="P113" s="48"/>
      <c r="Q113" s="48"/>
      <c r="R113" s="48"/>
      <c r="S113" s="48"/>
      <c r="T113" s="48"/>
      <c r="U113" s="48"/>
      <c r="V113" s="48"/>
      <c r="W113" s="48"/>
      <c r="X113" s="49"/>
      <c r="AU113" s="75"/>
      <c r="AV113" s="77"/>
      <c r="AW113" s="75"/>
      <c r="AX113" s="75"/>
      <c r="BG113" s="231"/>
      <c r="BH113" s="99"/>
      <c r="BI113" s="100"/>
      <c r="BJ113" s="100"/>
      <c r="BK113" s="100"/>
      <c r="BL113" s="100"/>
      <c r="BM113" s="100"/>
      <c r="BN113" s="100"/>
      <c r="BO113" s="154"/>
      <c r="CE113" s="74"/>
      <c r="CF113" s="74"/>
      <c r="CG113" s="74"/>
      <c r="DG113" s="227"/>
    </row>
    <row r="114" spans="1:111" s="47" customFormat="1" ht="20.25" customHeight="1">
      <c r="A114" s="57"/>
      <c r="B114" s="536"/>
      <c r="C114" s="433"/>
      <c r="D114" s="433"/>
      <c r="E114" s="391"/>
      <c r="F114" s="471"/>
      <c r="G114" s="491"/>
      <c r="H114" s="492"/>
      <c r="I114" s="67"/>
      <c r="J114" s="68" t="s">
        <v>356</v>
      </c>
      <c r="K114" s="68"/>
      <c r="L114" s="50"/>
      <c r="M114" s="68" t="s">
        <v>355</v>
      </c>
      <c r="N114" s="50"/>
      <c r="O114" s="68"/>
      <c r="P114" s="50" t="s">
        <v>357</v>
      </c>
      <c r="Q114" s="50"/>
      <c r="R114" s="50"/>
      <c r="S114" s="50" t="s">
        <v>358</v>
      </c>
      <c r="T114" s="50"/>
      <c r="U114" s="50"/>
      <c r="V114" s="50" t="s">
        <v>359</v>
      </c>
      <c r="W114" s="50"/>
      <c r="X114" s="52"/>
      <c r="AT114" s="75"/>
      <c r="AU114" s="75"/>
      <c r="AV114" s="75"/>
      <c r="AW114" s="75"/>
      <c r="AX114" s="75"/>
      <c r="BG114" s="231"/>
      <c r="BH114" s="99"/>
      <c r="BI114" s="100"/>
      <c r="BJ114" s="100"/>
      <c r="BK114" s="100"/>
      <c r="BL114" s="100"/>
      <c r="BM114" s="100"/>
      <c r="BN114" s="100"/>
      <c r="BO114" s="154"/>
      <c r="CE114" s="74"/>
      <c r="CF114" s="74"/>
      <c r="CG114" s="74"/>
      <c r="DG114" s="227"/>
    </row>
    <row r="115" spans="1:111" s="47" customFormat="1" ht="4.5" customHeight="1">
      <c r="A115" s="57"/>
      <c r="B115" s="536"/>
      <c r="C115" s="433"/>
      <c r="D115" s="433"/>
      <c r="E115" s="391"/>
      <c r="F115" s="471"/>
      <c r="G115" s="493"/>
      <c r="H115" s="494"/>
      <c r="I115" s="69"/>
      <c r="J115" s="54"/>
      <c r="K115" s="54"/>
      <c r="L115" s="54"/>
      <c r="M115" s="54"/>
      <c r="N115" s="54"/>
      <c r="O115" s="54"/>
      <c r="P115" s="54"/>
      <c r="Q115" s="54"/>
      <c r="R115" s="54"/>
      <c r="S115" s="54"/>
      <c r="T115" s="54"/>
      <c r="U115" s="54"/>
      <c r="V115" s="54"/>
      <c r="W115" s="54"/>
      <c r="X115" s="55"/>
      <c r="AT115" s="75"/>
      <c r="AU115" s="75"/>
      <c r="AV115" s="75"/>
      <c r="AW115" s="75"/>
      <c r="AX115" s="75"/>
      <c r="BG115" s="231"/>
      <c r="BH115" s="99"/>
      <c r="BI115" s="100"/>
      <c r="BJ115" s="100"/>
      <c r="BK115" s="100"/>
      <c r="BL115" s="100"/>
      <c r="BM115" s="100"/>
      <c r="BN115" s="100"/>
      <c r="CE115" s="74"/>
      <c r="CF115" s="74"/>
      <c r="CG115" s="74"/>
      <c r="DG115" s="227"/>
    </row>
    <row r="116" spans="1:111" s="47" customFormat="1" ht="4.5" customHeight="1">
      <c r="A116" s="57"/>
      <c r="B116" s="536"/>
      <c r="C116" s="433"/>
      <c r="D116" s="433"/>
      <c r="E116" s="391"/>
      <c r="F116" s="471"/>
      <c r="G116" s="495" t="s">
        <v>354</v>
      </c>
      <c r="H116" s="496"/>
      <c r="I116" s="50"/>
      <c r="J116" s="56"/>
      <c r="K116" s="56"/>
      <c r="L116" s="56"/>
      <c r="M116" s="56"/>
      <c r="N116" s="56"/>
      <c r="O116" s="56"/>
      <c r="P116" s="56"/>
      <c r="Q116" s="56"/>
      <c r="R116" s="56"/>
      <c r="S116" s="56"/>
      <c r="T116" s="56"/>
      <c r="U116" s="56"/>
      <c r="V116" s="56"/>
      <c r="W116" s="56"/>
      <c r="X116" s="70"/>
      <c r="AU116" s="75"/>
      <c r="AV116" s="75"/>
      <c r="AX116" s="75"/>
      <c r="BG116" s="231"/>
      <c r="BH116" s="99"/>
      <c r="BI116" s="100"/>
      <c r="BJ116" s="100"/>
      <c r="BK116" s="100"/>
      <c r="BL116" s="100"/>
      <c r="BM116" s="100"/>
      <c r="BN116" s="100"/>
      <c r="CE116" s="74"/>
      <c r="CF116" s="74"/>
      <c r="CG116" s="74"/>
      <c r="DG116" s="227"/>
    </row>
    <row r="117" spans="1:111" s="47" customFormat="1" ht="20.25" customHeight="1">
      <c r="A117" s="46"/>
      <c r="B117" s="536"/>
      <c r="C117" s="433"/>
      <c r="D117" s="433"/>
      <c r="E117" s="391"/>
      <c r="F117" s="471"/>
      <c r="G117" s="491"/>
      <c r="H117" s="492"/>
      <c r="I117" s="50"/>
      <c r="J117" s="50" t="s">
        <v>351</v>
      </c>
      <c r="K117" s="50"/>
      <c r="L117" s="50"/>
      <c r="M117" s="50" t="s">
        <v>352</v>
      </c>
      <c r="N117" s="50"/>
      <c r="O117" s="50"/>
      <c r="P117" s="50" t="s">
        <v>353</v>
      </c>
      <c r="Q117" s="50"/>
      <c r="R117" s="50"/>
      <c r="S117" s="50"/>
      <c r="T117" s="50"/>
      <c r="U117" s="50"/>
      <c r="V117" s="50"/>
      <c r="W117" s="50"/>
      <c r="X117" s="52"/>
      <c r="AU117" s="75"/>
      <c r="AV117" s="75"/>
      <c r="AX117" s="75"/>
      <c r="BG117" s="231"/>
      <c r="BH117" s="99"/>
      <c r="BI117" s="100"/>
      <c r="BJ117" s="100"/>
      <c r="BK117" s="100"/>
      <c r="BL117" s="100"/>
      <c r="BM117" s="100"/>
      <c r="BN117" s="100"/>
      <c r="CE117" s="74"/>
      <c r="CF117" s="74"/>
      <c r="CG117" s="74"/>
      <c r="DG117" s="227"/>
    </row>
    <row r="118" spans="1:111" s="47" customFormat="1" ht="4.5" customHeight="1">
      <c r="A118" s="57"/>
      <c r="B118" s="536"/>
      <c r="C118" s="433"/>
      <c r="D118" s="433"/>
      <c r="E118" s="391"/>
      <c r="F118" s="471"/>
      <c r="G118" s="493"/>
      <c r="H118" s="494"/>
      <c r="I118" s="54"/>
      <c r="J118" s="54"/>
      <c r="K118" s="54"/>
      <c r="L118" s="54"/>
      <c r="M118" s="54"/>
      <c r="N118" s="54"/>
      <c r="O118" s="54"/>
      <c r="P118" s="54"/>
      <c r="Q118" s="54"/>
      <c r="R118" s="54"/>
      <c r="S118" s="54"/>
      <c r="T118" s="54"/>
      <c r="U118" s="54"/>
      <c r="V118" s="54"/>
      <c r="W118" s="54"/>
      <c r="X118" s="55"/>
      <c r="BG118" s="231"/>
      <c r="BH118" s="99"/>
      <c r="BI118" s="100"/>
      <c r="BJ118" s="100"/>
      <c r="BK118" s="100"/>
      <c r="BL118" s="100"/>
      <c r="BM118" s="100"/>
      <c r="BN118" s="100"/>
      <c r="CE118" s="74"/>
      <c r="CF118" s="74"/>
      <c r="CG118" s="74"/>
      <c r="DG118" s="227"/>
    </row>
    <row r="119" spans="1:111" s="47" customFormat="1" ht="4.5" customHeight="1">
      <c r="A119" s="57"/>
      <c r="B119" s="536"/>
      <c r="C119" s="433"/>
      <c r="D119" s="433"/>
      <c r="E119" s="391"/>
      <c r="F119" s="471"/>
      <c r="G119" s="491" t="s">
        <v>412</v>
      </c>
      <c r="H119" s="492"/>
      <c r="I119" s="50"/>
      <c r="J119" s="50"/>
      <c r="K119" s="50"/>
      <c r="L119" s="50"/>
      <c r="M119" s="50"/>
      <c r="N119" s="50"/>
      <c r="O119" s="50"/>
      <c r="P119" s="50"/>
      <c r="Q119" s="50"/>
      <c r="R119" s="50"/>
      <c r="S119" s="50"/>
      <c r="T119" s="50"/>
      <c r="U119" s="50"/>
      <c r="V119" s="50"/>
      <c r="W119" s="50"/>
      <c r="X119" s="52"/>
      <c r="BG119" s="231"/>
      <c r="BH119" s="99"/>
      <c r="BI119" s="100"/>
      <c r="BJ119" s="100"/>
      <c r="BK119" s="100"/>
      <c r="BL119" s="100"/>
      <c r="BM119" s="100"/>
      <c r="BN119" s="100"/>
      <c r="CE119" s="74"/>
      <c r="CF119" s="74"/>
      <c r="CG119" s="74"/>
      <c r="DG119" s="227"/>
    </row>
    <row r="120" spans="1:111" s="47" customFormat="1" ht="20.25" customHeight="1">
      <c r="A120" s="57"/>
      <c r="B120" s="536"/>
      <c r="C120" s="433"/>
      <c r="D120" s="433"/>
      <c r="E120" s="391"/>
      <c r="F120" s="471"/>
      <c r="G120" s="491"/>
      <c r="H120" s="492"/>
      <c r="I120" s="50"/>
      <c r="J120" s="71" t="s">
        <v>140</v>
      </c>
      <c r="K120" s="50"/>
      <c r="L120" s="50" t="s">
        <v>171</v>
      </c>
      <c r="N120" s="50" t="s">
        <v>361</v>
      </c>
      <c r="O120" s="50"/>
      <c r="P120" s="50" t="s">
        <v>360</v>
      </c>
      <c r="Q120" s="50"/>
      <c r="R120" s="50"/>
      <c r="S120" s="47" t="s">
        <v>453</v>
      </c>
      <c r="T120" s="50"/>
      <c r="U120" s="466"/>
      <c r="V120" s="466"/>
      <c r="W120" s="466"/>
      <c r="X120" s="52" t="s">
        <v>454</v>
      </c>
      <c r="BG120" s="367"/>
      <c r="BH120" s="368"/>
      <c r="BI120" s="362"/>
      <c r="BJ120" s="362"/>
      <c r="BK120" s="362"/>
      <c r="BL120" s="362"/>
      <c r="BM120" s="362"/>
      <c r="BN120" s="100"/>
      <c r="BO120" s="154"/>
      <c r="CE120" s="74"/>
      <c r="CF120" s="74"/>
      <c r="CG120" s="74"/>
      <c r="DG120" s="227"/>
    </row>
    <row r="121" spans="1:111" s="47" customFormat="1" ht="4.5" customHeight="1" thickBot="1">
      <c r="A121" s="57"/>
      <c r="B121" s="537"/>
      <c r="C121" s="538"/>
      <c r="D121" s="538"/>
      <c r="E121" s="540"/>
      <c r="F121" s="472"/>
      <c r="G121" s="532"/>
      <c r="H121" s="533"/>
      <c r="I121" s="62"/>
      <c r="J121" s="62"/>
      <c r="K121" s="62"/>
      <c r="L121" s="62"/>
      <c r="M121" s="62"/>
      <c r="N121" s="62"/>
      <c r="O121" s="62"/>
      <c r="P121" s="62"/>
      <c r="Q121" s="62"/>
      <c r="R121" s="62"/>
      <c r="S121" s="62"/>
      <c r="T121" s="62"/>
      <c r="U121" s="62"/>
      <c r="V121" s="72"/>
      <c r="W121" s="72"/>
      <c r="X121" s="73"/>
      <c r="Z121" s="74"/>
      <c r="AA121" s="74"/>
      <c r="AB121" s="74"/>
      <c r="AC121" s="74"/>
      <c r="AD121" s="74"/>
      <c r="AE121" s="74"/>
      <c r="AF121" s="74"/>
      <c r="BG121" s="368">
        <f>COUNTIF(T87,"*秒*")</f>
        <v>0</v>
      </c>
      <c r="BH121" s="368" t="s">
        <v>245</v>
      </c>
      <c r="BI121" s="362"/>
      <c r="BJ121" s="362"/>
      <c r="BK121" s="362"/>
      <c r="BL121" s="362"/>
      <c r="BM121" s="362"/>
      <c r="BN121" s="100"/>
      <c r="BO121" s="154"/>
      <c r="CE121" s="74"/>
      <c r="CF121" s="74"/>
      <c r="CG121" s="74"/>
      <c r="DG121" s="227"/>
    </row>
    <row r="122" spans="1:111" s="47" customFormat="1" ht="15" customHeight="1">
      <c r="A122" s="57"/>
      <c r="V122" s="74"/>
      <c r="W122" s="74"/>
      <c r="X122" s="74"/>
      <c r="Z122" s="74"/>
      <c r="AA122" s="74"/>
      <c r="AB122" s="74"/>
      <c r="AC122" s="74"/>
      <c r="AD122" s="74"/>
      <c r="AE122" s="74"/>
      <c r="AF122" s="74"/>
      <c r="BG122" s="362"/>
      <c r="BH122" s="368"/>
      <c r="BI122" s="362"/>
      <c r="BJ122" s="362"/>
      <c r="BK122" s="362"/>
      <c r="BL122" s="362"/>
      <c r="BM122" s="362"/>
      <c r="BN122" s="100"/>
      <c r="CE122" s="74"/>
      <c r="CF122" s="74"/>
      <c r="CG122" s="74"/>
      <c r="DG122" s="227"/>
    </row>
    <row r="123" spans="1:111" s="47" customFormat="1" ht="21" customHeight="1">
      <c r="A123" s="46" t="s">
        <v>387</v>
      </c>
      <c r="W123" s="74"/>
      <c r="X123" s="74"/>
      <c r="AP123" s="190"/>
      <c r="AQ123" s="209"/>
      <c r="AR123" s="207"/>
      <c r="AS123" s="207"/>
      <c r="AT123" s="207"/>
      <c r="AU123" s="207"/>
      <c r="AV123" s="207"/>
      <c r="AW123" s="207"/>
      <c r="AX123" s="207"/>
      <c r="AY123" s="207"/>
      <c r="BG123" s="369"/>
      <c r="BH123" s="370"/>
      <c r="BI123" s="362" t="s">
        <v>237</v>
      </c>
      <c r="BJ123" s="362"/>
      <c r="BK123" s="362"/>
      <c r="BL123" s="362"/>
      <c r="BM123" s="362"/>
      <c r="BN123" s="172"/>
      <c r="CE123" s="74"/>
      <c r="CF123" s="74"/>
      <c r="CG123" s="74"/>
    </row>
    <row r="124" spans="1:111" s="47" customFormat="1" ht="15.75" customHeight="1" thickBot="1">
      <c r="B124" s="47" t="s">
        <v>554</v>
      </c>
      <c r="W124" s="74"/>
      <c r="X124" s="74"/>
      <c r="BG124" s="369"/>
      <c r="BH124" s="368"/>
      <c r="BI124" s="362"/>
      <c r="BJ124" s="362"/>
      <c r="BK124" s="362"/>
      <c r="BL124" s="362"/>
      <c r="BM124" s="362"/>
      <c r="BN124" s="172"/>
      <c r="CE124" s="74"/>
      <c r="CF124" s="74"/>
      <c r="CG124" s="74"/>
    </row>
    <row r="125" spans="1:111" s="47" customFormat="1" ht="15" customHeight="1">
      <c r="A125" s="57"/>
      <c r="B125" s="545" t="s">
        <v>226</v>
      </c>
      <c r="C125" s="546"/>
      <c r="D125" s="546"/>
      <c r="E125" s="546"/>
      <c r="F125" s="546"/>
      <c r="G125" s="551"/>
      <c r="H125" s="552"/>
      <c r="I125" s="552"/>
      <c r="J125" s="552"/>
      <c r="K125" s="552"/>
      <c r="L125" s="552"/>
      <c r="M125" s="552"/>
      <c r="N125" s="552"/>
      <c r="O125" s="552"/>
      <c r="P125" s="552"/>
      <c r="Q125" s="552"/>
      <c r="R125" s="552"/>
      <c r="S125" s="552"/>
      <c r="T125" s="552"/>
      <c r="U125" s="552"/>
      <c r="V125" s="552"/>
      <c r="W125" s="552"/>
      <c r="X125" s="553"/>
      <c r="Y125" s="212"/>
      <c r="BG125" s="369"/>
      <c r="BH125" s="368"/>
      <c r="BI125" s="363" t="s">
        <v>239</v>
      </c>
      <c r="BJ125" s="363"/>
      <c r="BK125" s="364" t="b">
        <v>1</v>
      </c>
      <c r="BL125" s="365" t="str">
        <f>IF(BK125=FALSE,"",BI125)</f>
        <v>Cs-134</v>
      </c>
      <c r="BM125" s="362"/>
      <c r="BN125" s="172"/>
      <c r="CE125" s="74"/>
      <c r="CF125" s="74"/>
      <c r="CG125" s="74"/>
    </row>
    <row r="126" spans="1:111" s="47" customFormat="1" ht="15.6" customHeight="1">
      <c r="A126" s="57"/>
      <c r="B126" s="547"/>
      <c r="C126" s="548"/>
      <c r="D126" s="548"/>
      <c r="E126" s="548"/>
      <c r="F126" s="548"/>
      <c r="G126" s="554"/>
      <c r="H126" s="555"/>
      <c r="I126" s="555"/>
      <c r="J126" s="555"/>
      <c r="K126" s="555"/>
      <c r="L126" s="555"/>
      <c r="M126" s="555"/>
      <c r="N126" s="555"/>
      <c r="O126" s="555"/>
      <c r="P126" s="555"/>
      <c r="Q126" s="555"/>
      <c r="R126" s="555"/>
      <c r="S126" s="555"/>
      <c r="T126" s="555"/>
      <c r="U126" s="555"/>
      <c r="V126" s="555"/>
      <c r="W126" s="555"/>
      <c r="X126" s="556"/>
      <c r="Y126" s="212"/>
      <c r="BG126" s="369"/>
      <c r="BH126" s="368"/>
      <c r="BI126" s="362" t="s">
        <v>246</v>
      </c>
      <c r="BJ126" s="362"/>
      <c r="BK126" s="366" t="b">
        <v>1</v>
      </c>
      <c r="BL126" s="365" t="str">
        <f>IF(BK126=FALSE,"",BI126)</f>
        <v>/Cs-137</v>
      </c>
      <c r="BM126" s="362"/>
      <c r="BN126" s="172"/>
      <c r="CE126" s="74"/>
      <c r="CF126" s="74"/>
      <c r="CG126" s="74"/>
    </row>
    <row r="127" spans="1:111" s="47" customFormat="1" ht="16.5" customHeight="1">
      <c r="A127" s="57"/>
      <c r="B127" s="547"/>
      <c r="C127" s="548"/>
      <c r="D127" s="548"/>
      <c r="E127" s="548"/>
      <c r="F127" s="548"/>
      <c r="G127" s="554"/>
      <c r="H127" s="555"/>
      <c r="I127" s="555"/>
      <c r="J127" s="555"/>
      <c r="K127" s="555"/>
      <c r="L127" s="555"/>
      <c r="M127" s="555"/>
      <c r="N127" s="555"/>
      <c r="O127" s="555"/>
      <c r="P127" s="555"/>
      <c r="Q127" s="555"/>
      <c r="R127" s="555"/>
      <c r="S127" s="555"/>
      <c r="T127" s="555"/>
      <c r="U127" s="555"/>
      <c r="V127" s="555"/>
      <c r="W127" s="555"/>
      <c r="X127" s="556"/>
      <c r="Y127" s="212"/>
      <c r="BG127" s="369"/>
      <c r="BH127" s="368"/>
      <c r="BI127" s="363" t="s">
        <v>247</v>
      </c>
      <c r="BJ127" s="363"/>
      <c r="BK127" s="364" t="b">
        <v>0</v>
      </c>
      <c r="BL127" s="365" t="str">
        <f>IF(BK127=FALSE,"",BI127)</f>
        <v/>
      </c>
      <c r="BM127" s="362"/>
      <c r="BN127" s="172"/>
      <c r="CE127" s="74"/>
      <c r="CF127" s="74"/>
      <c r="CG127" s="74"/>
    </row>
    <row r="128" spans="1:111" s="47" customFormat="1" ht="14.25" customHeight="1">
      <c r="A128" s="57"/>
      <c r="B128" s="547"/>
      <c r="C128" s="548"/>
      <c r="D128" s="548"/>
      <c r="E128" s="548"/>
      <c r="F128" s="548"/>
      <c r="G128" s="554"/>
      <c r="H128" s="555"/>
      <c r="I128" s="555"/>
      <c r="J128" s="555"/>
      <c r="K128" s="555"/>
      <c r="L128" s="555"/>
      <c r="M128" s="555"/>
      <c r="N128" s="555"/>
      <c r="O128" s="555"/>
      <c r="P128" s="555"/>
      <c r="Q128" s="555"/>
      <c r="R128" s="555"/>
      <c r="S128" s="555"/>
      <c r="T128" s="555"/>
      <c r="U128" s="555"/>
      <c r="V128" s="555"/>
      <c r="W128" s="555"/>
      <c r="X128" s="556"/>
      <c r="Y128" s="212"/>
      <c r="AD128" s="74"/>
      <c r="AO128" s="236"/>
      <c r="BG128" s="369"/>
      <c r="BH128" s="368"/>
      <c r="BI128" s="362" t="s">
        <v>248</v>
      </c>
      <c r="BJ128" s="362"/>
      <c r="BK128" s="366" t="b">
        <v>0</v>
      </c>
      <c r="BL128" s="365" t="str">
        <f>IF(BK128=FALSE,"",BI128)</f>
        <v/>
      </c>
      <c r="BM128" s="362"/>
      <c r="BN128" s="172"/>
      <c r="CE128" s="74"/>
      <c r="CF128" s="74"/>
      <c r="CG128" s="74"/>
    </row>
    <row r="129" spans="1:111" s="47" customFormat="1" ht="14.25" customHeight="1" thickBot="1">
      <c r="B129" s="549"/>
      <c r="C129" s="550"/>
      <c r="D129" s="550"/>
      <c r="E129" s="550"/>
      <c r="F129" s="550"/>
      <c r="G129" s="557"/>
      <c r="H129" s="558"/>
      <c r="I129" s="558"/>
      <c r="J129" s="558"/>
      <c r="K129" s="558"/>
      <c r="L129" s="558"/>
      <c r="M129" s="558"/>
      <c r="N129" s="558"/>
      <c r="O129" s="558"/>
      <c r="P129" s="558"/>
      <c r="Q129" s="558"/>
      <c r="R129" s="558"/>
      <c r="S129" s="558"/>
      <c r="T129" s="558"/>
      <c r="U129" s="558"/>
      <c r="V129" s="558"/>
      <c r="W129" s="558"/>
      <c r="X129" s="559"/>
      <c r="Y129" s="212"/>
      <c r="AD129" s="74"/>
      <c r="AM129" s="236"/>
      <c r="AN129" s="236"/>
      <c r="AO129" s="236"/>
      <c r="AP129" s="236"/>
      <c r="BG129" s="371" t="str">
        <f>IF(BH129="","測定項目（その他） ","OK")</f>
        <v xml:space="preserve">測定項目（その他） </v>
      </c>
      <c r="BH129" s="372" t="str">
        <f>BL130&amp;BL136&amp;BL137&amp;BL138</f>
        <v/>
      </c>
      <c r="BI129" s="363" t="s">
        <v>249</v>
      </c>
      <c r="BJ129" s="363"/>
      <c r="BK129" s="364" t="b">
        <v>0</v>
      </c>
      <c r="BL129" s="365" t="str">
        <f>IF(BK129=FALSE,"",BI129)</f>
        <v/>
      </c>
      <c r="BM129" s="362"/>
      <c r="BN129" s="172"/>
      <c r="BZ129" s="119"/>
      <c r="CC129" s="190"/>
      <c r="CD129" s="162"/>
      <c r="CE129" s="216"/>
      <c r="CF129" s="216"/>
      <c r="CG129" s="216"/>
      <c r="CH129" s="207"/>
      <c r="CI129" s="207"/>
      <c r="CJ129" s="207"/>
      <c r="CK129" s="207"/>
      <c r="CL129" s="207"/>
    </row>
    <row r="130" spans="1:111" s="47" customFormat="1" ht="15" customHeight="1">
      <c r="A130" s="57"/>
      <c r="V130" s="74"/>
      <c r="W130" s="74"/>
      <c r="Z130" s="74"/>
      <c r="AA130" s="74"/>
      <c r="AB130" s="74"/>
      <c r="AC130" s="74"/>
      <c r="AD130" s="74"/>
      <c r="AE130" s="74"/>
      <c r="AF130" s="74"/>
      <c r="BG130" s="231"/>
      <c r="BH130" s="99"/>
      <c r="BI130" s="362"/>
      <c r="BJ130" s="362"/>
      <c r="BK130" s="362"/>
      <c r="BL130" s="362"/>
      <c r="BM130" s="362"/>
      <c r="BN130" s="100"/>
      <c r="CE130" s="74"/>
      <c r="CF130" s="74"/>
      <c r="CG130" s="74"/>
      <c r="DG130" s="227"/>
    </row>
    <row r="131" spans="1:111" s="47" customFormat="1" ht="20.25" customHeight="1">
      <c r="A131" s="46" t="s">
        <v>388</v>
      </c>
      <c r="C131" s="119"/>
      <c r="D131" s="119"/>
      <c r="E131" s="190"/>
      <c r="F131" s="162"/>
      <c r="G131" s="74"/>
      <c r="H131" s="74"/>
      <c r="I131" s="74"/>
      <c r="J131" s="583" t="str">
        <f>IF($C$138="","",HYPERLINK("#試料詳細情報!I13","　次の画面へ　"))</f>
        <v/>
      </c>
      <c r="K131" s="583"/>
      <c r="L131" s="583"/>
      <c r="M131" s="583"/>
      <c r="N131" s="237"/>
      <c r="O131" s="237"/>
      <c r="P131" s="237"/>
      <c r="Q131" s="237"/>
      <c r="R131" s="237"/>
      <c r="AB131" s="74"/>
      <c r="AC131" s="74"/>
      <c r="AD131" s="74"/>
      <c r="AE131" s="74"/>
      <c r="AF131" s="74"/>
      <c r="BG131" s="231"/>
      <c r="BH131" s="99"/>
      <c r="BI131" s="100"/>
      <c r="BJ131" s="100"/>
      <c r="BK131" s="100"/>
      <c r="BL131" s="100"/>
      <c r="BM131" s="100"/>
      <c r="BN131" s="100"/>
      <c r="CE131" s="74"/>
      <c r="CF131" s="74"/>
      <c r="CG131" s="74"/>
      <c r="DG131" s="227"/>
    </row>
    <row r="132" spans="1:111" s="47" customFormat="1" ht="14.25" customHeight="1">
      <c r="A132" s="57"/>
      <c r="B132" s="337" t="s">
        <v>398</v>
      </c>
      <c r="C132" s="119"/>
      <c r="D132" s="119"/>
      <c r="E132" s="190"/>
      <c r="F132" s="162"/>
      <c r="G132" s="74"/>
      <c r="H132" s="74"/>
      <c r="I132" s="74"/>
      <c r="J132" s="583"/>
      <c r="K132" s="583"/>
      <c r="L132" s="583"/>
      <c r="M132" s="583"/>
      <c r="N132" s="237"/>
      <c r="O132" s="237"/>
      <c r="P132" s="237"/>
      <c r="Q132" s="237"/>
      <c r="R132" s="237"/>
      <c r="X132" s="238"/>
      <c r="Y132" s="238"/>
      <c r="Z132" s="238"/>
      <c r="AL132" s="238"/>
      <c r="AM132" s="529" t="s">
        <v>371</v>
      </c>
      <c r="AN132" s="529"/>
      <c r="AO132" s="529"/>
      <c r="AP132" s="529"/>
      <c r="AQ132" s="529"/>
      <c r="AR132" s="239"/>
      <c r="AS132" s="386" t="s">
        <v>536</v>
      </c>
      <c r="AT132" s="386"/>
      <c r="AU132" s="386"/>
      <c r="AV132" s="386"/>
      <c r="AW132" s="386"/>
      <c r="BG132" s="240"/>
      <c r="BH132" s="80"/>
      <c r="BI132" s="100"/>
      <c r="BJ132" s="100"/>
      <c r="BK132" s="100"/>
      <c r="BL132" s="100"/>
      <c r="BM132" s="100"/>
      <c r="BN132" s="100"/>
      <c r="CE132" s="74"/>
      <c r="CF132" s="74"/>
      <c r="CG132" s="74"/>
      <c r="DG132" s="227"/>
    </row>
    <row r="133" spans="1:111" s="47" customFormat="1" ht="14.25" customHeight="1">
      <c r="A133" s="57"/>
      <c r="B133" s="337" t="s">
        <v>556</v>
      </c>
      <c r="C133" s="119"/>
      <c r="D133" s="119"/>
      <c r="E133" s="190"/>
      <c r="F133" s="162"/>
      <c r="G133" s="74"/>
      <c r="H133" s="74"/>
      <c r="I133" s="74"/>
      <c r="J133" s="237"/>
      <c r="K133" s="237"/>
      <c r="L133" s="237"/>
      <c r="M133" s="237"/>
      <c r="N133" s="237"/>
      <c r="O133" s="237"/>
      <c r="P133" s="237"/>
      <c r="Q133" s="237"/>
      <c r="R133" s="237"/>
      <c r="V133" s="326"/>
      <c r="AL133" s="238"/>
      <c r="AM133" s="529"/>
      <c r="AN133" s="529"/>
      <c r="AO133" s="529"/>
      <c r="AP133" s="529"/>
      <c r="AQ133" s="529"/>
      <c r="AR133" s="239"/>
      <c r="AS133" s="386"/>
      <c r="AT133" s="386"/>
      <c r="AU133" s="386"/>
      <c r="AV133" s="386"/>
      <c r="AW133" s="386"/>
      <c r="BG133" s="231" t="str">
        <f>IFERROR(T138,"**")</f>
        <v/>
      </c>
      <c r="BH133" s="99" t="s">
        <v>310</v>
      </c>
      <c r="BI133" s="100"/>
      <c r="BJ133" s="100"/>
      <c r="BK133" s="100"/>
      <c r="BL133" s="100"/>
      <c r="BM133" s="100"/>
      <c r="BN133" s="100"/>
      <c r="CE133" s="74"/>
      <c r="CF133" s="74"/>
      <c r="CG133" s="74"/>
      <c r="DG133" s="227"/>
    </row>
    <row r="134" spans="1:111" s="47" customFormat="1" ht="14.25" customHeight="1" thickBot="1">
      <c r="A134" s="57"/>
      <c r="B134" s="326" t="s">
        <v>555</v>
      </c>
      <c r="V134" s="329" t="s">
        <v>468</v>
      </c>
      <c r="AA134" s="338" t="str">
        <f>HYPERLINK("#※試験規格!A1","こちら")</f>
        <v>こちら</v>
      </c>
      <c r="AB134" s="241" t="s">
        <v>452</v>
      </c>
      <c r="AL134" s="238"/>
      <c r="AM134" s="529"/>
      <c r="AN134" s="529"/>
      <c r="AO134" s="529"/>
      <c r="AP134" s="529"/>
      <c r="AQ134" s="529"/>
      <c r="AR134" s="239"/>
      <c r="AS134" s="387"/>
      <c r="AT134" s="387"/>
      <c r="AU134" s="387"/>
      <c r="AV134" s="387"/>
      <c r="AW134" s="387"/>
      <c r="BG134" s="231" t="str">
        <f>IFERROR('プルダウン（非表示予定）'!H61,"")</f>
        <v>Bq/kg</v>
      </c>
      <c r="BH134" s="99" t="s">
        <v>311</v>
      </c>
      <c r="BI134" s="100"/>
      <c r="BJ134" s="100"/>
      <c r="BK134" s="100"/>
      <c r="BL134" s="100"/>
      <c r="BM134" s="100"/>
      <c r="BN134" s="100"/>
      <c r="CE134" s="74"/>
      <c r="CF134" s="74"/>
      <c r="CG134" s="74"/>
      <c r="DG134" s="227"/>
    </row>
    <row r="135" spans="1:111" s="47" customFormat="1" ht="17.25" customHeight="1">
      <c r="A135" s="57"/>
      <c r="B135" s="475" t="s">
        <v>51</v>
      </c>
      <c r="C135" s="479" t="s">
        <v>470</v>
      </c>
      <c r="D135" s="480"/>
      <c r="E135" s="480"/>
      <c r="F135" s="480"/>
      <c r="G135" s="480"/>
      <c r="H135" s="473" t="s">
        <v>53</v>
      </c>
      <c r="I135" s="475" t="s">
        <v>225</v>
      </c>
      <c r="J135" s="476"/>
      <c r="K135" s="479" t="s">
        <v>471</v>
      </c>
      <c r="L135" s="480"/>
      <c r="M135" s="480"/>
      <c r="N135" s="480"/>
      <c r="O135" s="480"/>
      <c r="P135" s="480"/>
      <c r="Q135" s="473" t="s">
        <v>53</v>
      </c>
      <c r="R135" s="475" t="s">
        <v>288</v>
      </c>
      <c r="S135" s="527"/>
      <c r="T135" s="479" t="s">
        <v>144</v>
      </c>
      <c r="U135" s="527"/>
      <c r="V135" s="475" t="s">
        <v>446</v>
      </c>
      <c r="W135" s="476"/>
      <c r="X135" s="397" t="s">
        <v>153</v>
      </c>
      <c r="Y135" s="397"/>
      <c r="Z135" s="399" t="s">
        <v>154</v>
      </c>
      <c r="AA135" s="400"/>
      <c r="AB135" s="406" t="s">
        <v>474</v>
      </c>
      <c r="AC135" s="407"/>
      <c r="AD135" s="327" t="s">
        <v>445</v>
      </c>
      <c r="AJ135" s="390" t="s">
        <v>509</v>
      </c>
      <c r="AK135" s="390" t="s">
        <v>510</v>
      </c>
      <c r="AL135" s="390" t="s">
        <v>511</v>
      </c>
      <c r="AN135" s="392" t="s">
        <v>414</v>
      </c>
      <c r="AO135" s="392"/>
      <c r="AP135" s="392" t="s">
        <v>415</v>
      </c>
      <c r="AQ135" s="392" t="s">
        <v>413</v>
      </c>
      <c r="AR135" s="236"/>
      <c r="AS135" s="385" t="s">
        <v>522</v>
      </c>
      <c r="AT135" s="385"/>
      <c r="AU135" s="385"/>
      <c r="AV135" s="373" t="s">
        <v>534</v>
      </c>
      <c r="AW135" s="374" t="s">
        <v>526</v>
      </c>
      <c r="AY135" s="358">
        <v>35</v>
      </c>
      <c r="AZ135" s="204" t="s">
        <v>527</v>
      </c>
      <c r="BA135" s="204"/>
      <c r="BB135" s="360"/>
      <c r="BK135" s="100"/>
      <c r="BL135" s="100"/>
      <c r="BM135" s="100"/>
      <c r="BN135" s="100"/>
      <c r="CE135" s="74"/>
      <c r="CG135" s="74"/>
      <c r="DG135" s="227"/>
    </row>
    <row r="136" spans="1:111" s="47" customFormat="1" ht="17.25" customHeight="1">
      <c r="A136" s="57"/>
      <c r="B136" s="477"/>
      <c r="C136" s="481"/>
      <c r="D136" s="482"/>
      <c r="E136" s="482"/>
      <c r="F136" s="482"/>
      <c r="G136" s="482"/>
      <c r="H136" s="474"/>
      <c r="I136" s="477"/>
      <c r="J136" s="478"/>
      <c r="K136" s="481"/>
      <c r="L136" s="482"/>
      <c r="M136" s="482"/>
      <c r="N136" s="482"/>
      <c r="O136" s="482"/>
      <c r="P136" s="482"/>
      <c r="Q136" s="474"/>
      <c r="R136" s="481"/>
      <c r="S136" s="528"/>
      <c r="T136" s="481"/>
      <c r="U136" s="528"/>
      <c r="V136" s="477"/>
      <c r="W136" s="478"/>
      <c r="X136" s="397"/>
      <c r="Y136" s="397"/>
      <c r="Z136" s="399"/>
      <c r="AA136" s="400"/>
      <c r="AB136" s="408"/>
      <c r="AC136" s="409"/>
      <c r="AD136" s="328" t="s">
        <v>467</v>
      </c>
      <c r="AJ136" s="391"/>
      <c r="AK136" s="391"/>
      <c r="AL136" s="390"/>
      <c r="AN136" s="392"/>
      <c r="AO136" s="392"/>
      <c r="AP136" s="392"/>
      <c r="AQ136" s="392"/>
      <c r="AR136" s="236"/>
      <c r="AS136" s="375">
        <v>49</v>
      </c>
      <c r="AT136" s="376">
        <v>50</v>
      </c>
      <c r="AU136" s="377">
        <v>51</v>
      </c>
      <c r="AV136" s="388" t="s">
        <v>535</v>
      </c>
      <c r="AW136" s="378" t="s">
        <v>531</v>
      </c>
      <c r="AY136" s="359">
        <v>36</v>
      </c>
      <c r="AZ136" s="47" t="s">
        <v>528</v>
      </c>
      <c r="BB136" s="361"/>
      <c r="BK136" s="100"/>
      <c r="BL136" s="100"/>
      <c r="BM136" s="100"/>
      <c r="BN136" s="100"/>
      <c r="CE136" s="74"/>
      <c r="CG136" s="74"/>
      <c r="DG136" s="227"/>
    </row>
    <row r="137" spans="1:111" s="47" customFormat="1" ht="24.75" customHeight="1">
      <c r="A137" s="57"/>
      <c r="B137" s="242" t="s">
        <v>302</v>
      </c>
      <c r="C137" s="414" t="s">
        <v>303</v>
      </c>
      <c r="D137" s="415"/>
      <c r="E137" s="415"/>
      <c r="F137" s="415"/>
      <c r="G137" s="415"/>
      <c r="H137" s="415"/>
      <c r="I137" s="483">
        <v>44317</v>
      </c>
      <c r="J137" s="484"/>
      <c r="K137" s="485" t="s">
        <v>304</v>
      </c>
      <c r="L137" s="486"/>
      <c r="M137" s="486"/>
      <c r="N137" s="486"/>
      <c r="O137" s="486"/>
      <c r="P137" s="486"/>
      <c r="Q137" s="487"/>
      <c r="R137" s="488" t="s">
        <v>331</v>
      </c>
      <c r="S137" s="488"/>
      <c r="T137" s="417">
        <v>20</v>
      </c>
      <c r="U137" s="418"/>
      <c r="V137" s="560" t="s">
        <v>486</v>
      </c>
      <c r="W137" s="561"/>
      <c r="X137" s="398">
        <v>0.45833333333333331</v>
      </c>
      <c r="Y137" s="398"/>
      <c r="Z137" s="398">
        <v>0.5</v>
      </c>
      <c r="AA137" s="401"/>
      <c r="AB137" s="410">
        <v>3.09</v>
      </c>
      <c r="AC137" s="411"/>
      <c r="AI137" s="74"/>
      <c r="AJ137" s="74"/>
      <c r="AK137" s="243"/>
      <c r="AN137" s="244"/>
      <c r="AO137" s="244"/>
      <c r="AP137" s="245"/>
      <c r="AS137" s="379" t="s">
        <v>523</v>
      </c>
      <c r="AT137" s="380" t="s">
        <v>524</v>
      </c>
      <c r="AU137" s="381" t="s">
        <v>525</v>
      </c>
      <c r="AV137" s="389"/>
      <c r="AW137" s="382" t="s">
        <v>532</v>
      </c>
      <c r="AY137" s="358">
        <v>59</v>
      </c>
      <c r="AZ137" s="204" t="s">
        <v>529</v>
      </c>
      <c r="BA137" s="204"/>
      <c r="BB137" s="360"/>
      <c r="BK137" s="100"/>
      <c r="BL137" s="100"/>
      <c r="BM137" s="100"/>
      <c r="BN137" s="100"/>
      <c r="CE137" s="74"/>
      <c r="CG137" s="74"/>
      <c r="DG137" s="227"/>
    </row>
    <row r="138" spans="1:111" s="47" customFormat="1" ht="35.25" customHeight="1">
      <c r="A138" s="57"/>
      <c r="B138" s="246">
        <v>1</v>
      </c>
      <c r="C138" s="404"/>
      <c r="D138" s="405"/>
      <c r="E138" s="405"/>
      <c r="F138" s="405"/>
      <c r="G138" s="405"/>
      <c r="H138" s="405"/>
      <c r="I138" s="467"/>
      <c r="J138" s="468"/>
      <c r="K138" s="404"/>
      <c r="L138" s="405"/>
      <c r="M138" s="405"/>
      <c r="N138" s="405"/>
      <c r="O138" s="405"/>
      <c r="P138" s="405"/>
      <c r="Q138" s="469"/>
      <c r="R138" s="416" t="str">
        <f>IFERROR(IF(C138="","",'プルダウン（非表示予定）'!$B$61),"")</f>
        <v/>
      </c>
      <c r="S138" s="416"/>
      <c r="T138" s="416" t="str">
        <f>IFERROR(IF(C138="","",INDEX('プルダウン（非表示予定）'!$C$62:$C$86,AJ138)),"")</f>
        <v/>
      </c>
      <c r="U138" s="416"/>
      <c r="V138" s="412" t="str">
        <f>IFERROR(INDEX('プルダウン（非表示予定）'!$J$50:$J$58,AK138),"")</f>
        <v/>
      </c>
      <c r="W138" s="413"/>
      <c r="X138" s="393"/>
      <c r="Y138" s="393"/>
      <c r="Z138" s="393"/>
      <c r="AA138" s="394"/>
      <c r="AB138" s="402"/>
      <c r="AC138" s="403"/>
      <c r="AI138" s="247"/>
      <c r="AJ138" s="211" t="e">
        <f>MATCH(R138,'プルダウン（非表示予定）'!$B$62:$B$86,0)</f>
        <v>#N/A</v>
      </c>
      <c r="AK138" s="227" t="e">
        <f>INDEX('プルダウン（非表示予定）'!$E$62:$E$86,AJ138)</f>
        <v>#N/A</v>
      </c>
      <c r="AL138" s="47" t="e">
        <f>MATCH(V138,'プルダウン（非表示予定）'!$J$50:$J$58,0)</f>
        <v>#N/A</v>
      </c>
      <c r="AN138" s="227"/>
      <c r="AO138" s="227" t="e">
        <f>INDEX('プルダウン（非表示予定）'!$B$50:$B$58,AL138)</f>
        <v>#N/A</v>
      </c>
      <c r="AP138" s="227" t="e">
        <f>INDEX('プルダウン（非表示予定）'!$C$50:$C$58,AL138)</f>
        <v>#N/A</v>
      </c>
      <c r="AQ138" s="47" t="e">
        <f>INDEX('プルダウン（非表示予定）'!$D$62:$D$86,AJ138)</f>
        <v>#N/A</v>
      </c>
      <c r="AS138" s="383" t="str">
        <f>IF(C138="","",$CE$10)</f>
        <v/>
      </c>
      <c r="AT138" s="384" t="str">
        <f>IF(C138="","",$CE$11)</f>
        <v/>
      </c>
      <c r="AU138" s="384" t="str">
        <f>IF(C138="","",$CE$12)</f>
        <v/>
      </c>
      <c r="AV138" s="383" t="str">
        <f>IF(C138="","",INDEX('プルダウン（非表示予定）'!$G$62:$G$85,AJ138))</f>
        <v/>
      </c>
      <c r="AW138" s="383" t="str">
        <f>IF(C138="","",IF(OR($BK$106=TRUE,$BK$107=TRUE),$AY$135,IF(OR(AJ138=22,AJ138=23),$AY$137,IF($BK$89=TRUE,$AY$138,IF($BK$90=TRUE,$AY$139,$AY$136)))))</f>
        <v/>
      </c>
      <c r="AY138" s="359">
        <v>60</v>
      </c>
      <c r="AZ138" s="47" t="s">
        <v>530</v>
      </c>
      <c r="BB138" s="361"/>
      <c r="BK138" s="100"/>
      <c r="BL138" s="100"/>
      <c r="BM138" s="100"/>
      <c r="BN138" s="100"/>
      <c r="CE138" s="74"/>
      <c r="CG138" s="74"/>
      <c r="DG138" s="227"/>
    </row>
    <row r="139" spans="1:111" s="47" customFormat="1" ht="35.25" customHeight="1">
      <c r="A139" s="57"/>
      <c r="B139" s="246">
        <v>2</v>
      </c>
      <c r="C139" s="404"/>
      <c r="D139" s="405"/>
      <c r="E139" s="405"/>
      <c r="F139" s="405"/>
      <c r="G139" s="405"/>
      <c r="H139" s="405"/>
      <c r="I139" s="467"/>
      <c r="J139" s="468"/>
      <c r="K139" s="404"/>
      <c r="L139" s="405"/>
      <c r="M139" s="405"/>
      <c r="N139" s="405"/>
      <c r="O139" s="405"/>
      <c r="P139" s="405"/>
      <c r="Q139" s="469"/>
      <c r="R139" s="416" t="str">
        <f>IFERROR(IF(C139="","",'プルダウン（非表示予定）'!$B$61),"")</f>
        <v/>
      </c>
      <c r="S139" s="416"/>
      <c r="T139" s="416" t="str">
        <f>IFERROR(IF(C139="","",INDEX('プルダウン（非表示予定）'!$C$62:$C$86,AJ139)),"")</f>
        <v/>
      </c>
      <c r="U139" s="416"/>
      <c r="V139" s="412" t="str">
        <f>IFERROR(INDEX('プルダウン（非表示予定）'!$J$50:$J$58,AK139),"")</f>
        <v/>
      </c>
      <c r="W139" s="413"/>
      <c r="X139" s="393"/>
      <c r="Y139" s="393"/>
      <c r="Z139" s="393"/>
      <c r="AA139" s="394"/>
      <c r="AB139" s="402"/>
      <c r="AC139" s="403"/>
      <c r="AI139" s="247"/>
      <c r="AJ139" s="211" t="e">
        <f>MATCH(R139,'プルダウン（非表示予定）'!$B$62:$B$86,0)</f>
        <v>#N/A</v>
      </c>
      <c r="AK139" s="227" t="e">
        <f>INDEX('プルダウン（非表示予定）'!$E$62:$E$86,AJ139)</f>
        <v>#N/A</v>
      </c>
      <c r="AL139" s="47" t="e">
        <f>MATCH(V139,'プルダウン（非表示予定）'!$J$50:$J$58,0)</f>
        <v>#N/A</v>
      </c>
      <c r="AN139" s="248"/>
      <c r="AO139" s="227" t="e">
        <f>INDEX('プルダウン（非表示予定）'!$B$50:$B$58,AL139)</f>
        <v>#N/A</v>
      </c>
      <c r="AP139" s="227" t="e">
        <f>INDEX('プルダウン（非表示予定）'!$C$50:$C$58,AL139)</f>
        <v>#N/A</v>
      </c>
      <c r="AQ139" s="47" t="e">
        <f>INDEX('プルダウン（非表示予定）'!$D$62:$D$86,AJ139)</f>
        <v>#N/A</v>
      </c>
      <c r="AS139" s="383" t="str">
        <f t="shared" ref="AS139:AS202" si="0">IF(C139="","",$CE$10)</f>
        <v/>
      </c>
      <c r="AT139" s="384" t="str">
        <f t="shared" ref="AT139:AT202" si="1">IF(C139="","",$CE$11)</f>
        <v/>
      </c>
      <c r="AU139" s="384" t="str">
        <f t="shared" ref="AU139:AU202" si="2">IF(C139="","",$CE$12)</f>
        <v/>
      </c>
      <c r="AV139" s="383" t="str">
        <f>IF(C139="","",INDEX('プルダウン（非表示予定）'!$G$62:$G$85,AJ139))</f>
        <v/>
      </c>
      <c r="AW139" s="383" t="str">
        <f t="shared" ref="AW139:AW202" si="3">IF(C139="","",IF(OR($BK$106=TRUE,$BK$107=TRUE),$AY$135,IF(OR(AJ139=22,AJ139=23),$AY$137,IF($BK$89=TRUE,$AY$138,IF($BK$90=TRUE,$AY$139,$AY$136)))))</f>
        <v/>
      </c>
      <c r="AY139" s="358">
        <v>61</v>
      </c>
      <c r="AZ139" s="204" t="s">
        <v>533</v>
      </c>
      <c r="BA139" s="204"/>
      <c r="BB139" s="360"/>
      <c r="BK139" s="100"/>
      <c r="BL139" s="100"/>
      <c r="BM139" s="100"/>
      <c r="BN139" s="100"/>
      <c r="CE139" s="74"/>
      <c r="CG139" s="74"/>
      <c r="DG139" s="227"/>
    </row>
    <row r="140" spans="1:111" s="47" customFormat="1" ht="35.25" customHeight="1">
      <c r="A140" s="57"/>
      <c r="B140" s="246">
        <v>3</v>
      </c>
      <c r="C140" s="404"/>
      <c r="D140" s="405"/>
      <c r="E140" s="405"/>
      <c r="F140" s="405"/>
      <c r="G140" s="405"/>
      <c r="H140" s="405"/>
      <c r="I140" s="467"/>
      <c r="J140" s="468"/>
      <c r="K140" s="404"/>
      <c r="L140" s="405"/>
      <c r="M140" s="405"/>
      <c r="N140" s="405"/>
      <c r="O140" s="405"/>
      <c r="P140" s="405"/>
      <c r="Q140" s="469"/>
      <c r="R140" s="416" t="str">
        <f>IFERROR(IF(C140="","",'プルダウン（非表示予定）'!$B$61),"")</f>
        <v/>
      </c>
      <c r="S140" s="416"/>
      <c r="T140" s="416" t="str">
        <f>IFERROR(IF(C140="","",INDEX('プルダウン（非表示予定）'!$C$62:$C$86,AJ140)),"")</f>
        <v/>
      </c>
      <c r="U140" s="416"/>
      <c r="V140" s="412" t="str">
        <f>IFERROR(INDEX('プルダウン（非表示予定）'!$J$50:$J$58,AK140),"")</f>
        <v/>
      </c>
      <c r="W140" s="413"/>
      <c r="X140" s="393"/>
      <c r="Y140" s="393"/>
      <c r="Z140" s="393"/>
      <c r="AA140" s="394"/>
      <c r="AB140" s="402"/>
      <c r="AC140" s="403"/>
      <c r="AI140" s="247"/>
      <c r="AJ140" s="211" t="e">
        <f>MATCH(R140,'プルダウン（非表示予定）'!$B$62:$B$86,0)</f>
        <v>#N/A</v>
      </c>
      <c r="AK140" s="227" t="e">
        <f>INDEX('プルダウン（非表示予定）'!$E$62:$E$86,AJ140)</f>
        <v>#N/A</v>
      </c>
      <c r="AL140" s="47" t="e">
        <f>MATCH(V140,'プルダウン（非表示予定）'!$J$50:$J$58,0)</f>
        <v>#N/A</v>
      </c>
      <c r="AN140" s="248"/>
      <c r="AO140" s="227" t="e">
        <f>INDEX('プルダウン（非表示予定）'!$B$50:$B$58,AL140)</f>
        <v>#N/A</v>
      </c>
      <c r="AP140" s="227" t="e">
        <f>INDEX('プルダウン（非表示予定）'!$C$50:$C$58,AL140)</f>
        <v>#N/A</v>
      </c>
      <c r="AQ140" s="47" t="e">
        <f>INDEX('プルダウン（非表示予定）'!$D$62:$D$86,AJ140)</f>
        <v>#N/A</v>
      </c>
      <c r="AS140" s="383" t="str">
        <f t="shared" si="0"/>
        <v/>
      </c>
      <c r="AT140" s="384" t="str">
        <f t="shared" si="1"/>
        <v/>
      </c>
      <c r="AU140" s="384" t="str">
        <f t="shared" si="2"/>
        <v/>
      </c>
      <c r="AV140" s="383" t="str">
        <f>IF(C140="","",INDEX('プルダウン（非表示予定）'!$G$62:$G$85,AJ140))</f>
        <v/>
      </c>
      <c r="AW140" s="383" t="str">
        <f t="shared" si="3"/>
        <v/>
      </c>
      <c r="BK140" s="100"/>
      <c r="BL140" s="100"/>
      <c r="BM140" s="100"/>
      <c r="BN140" s="100"/>
      <c r="CE140" s="74"/>
      <c r="CG140" s="74"/>
      <c r="DG140" s="227"/>
    </row>
    <row r="141" spans="1:111" s="47" customFormat="1" ht="35.25" customHeight="1">
      <c r="A141" s="57"/>
      <c r="B141" s="246">
        <v>4</v>
      </c>
      <c r="C141" s="404"/>
      <c r="D141" s="405"/>
      <c r="E141" s="405"/>
      <c r="F141" s="405"/>
      <c r="G141" s="405"/>
      <c r="H141" s="405"/>
      <c r="I141" s="467"/>
      <c r="J141" s="468"/>
      <c r="K141" s="404"/>
      <c r="L141" s="405"/>
      <c r="M141" s="405"/>
      <c r="N141" s="405"/>
      <c r="O141" s="405"/>
      <c r="P141" s="405"/>
      <c r="Q141" s="469"/>
      <c r="R141" s="416" t="str">
        <f>IFERROR(IF(C141="","",'プルダウン（非表示予定）'!$B$61),"")</f>
        <v/>
      </c>
      <c r="S141" s="416"/>
      <c r="T141" s="416" t="str">
        <f>IFERROR(IF(C141="","",INDEX('プルダウン（非表示予定）'!$C$62:$C$86,AJ141)),"")</f>
        <v/>
      </c>
      <c r="U141" s="416"/>
      <c r="V141" s="412" t="str">
        <f>IFERROR(INDEX('プルダウン（非表示予定）'!$J$50:$J$58,AK141),"")</f>
        <v/>
      </c>
      <c r="W141" s="413"/>
      <c r="X141" s="393"/>
      <c r="Y141" s="393"/>
      <c r="Z141" s="393"/>
      <c r="AA141" s="394"/>
      <c r="AB141" s="402"/>
      <c r="AC141" s="403"/>
      <c r="AI141" s="247"/>
      <c r="AJ141" s="211" t="e">
        <f>MATCH(R141,'プルダウン（非表示予定）'!$B$62:$B$86,0)</f>
        <v>#N/A</v>
      </c>
      <c r="AK141" s="227" t="e">
        <f>INDEX('プルダウン（非表示予定）'!$E$62:$E$86,AJ141)</f>
        <v>#N/A</v>
      </c>
      <c r="AL141" s="47" t="e">
        <f>MATCH(V141,'プルダウン（非表示予定）'!$J$50:$J$58,0)</f>
        <v>#N/A</v>
      </c>
      <c r="AN141" s="248"/>
      <c r="AO141" s="227" t="e">
        <f>INDEX('プルダウン（非表示予定）'!$B$50:$B$58,AL141)</f>
        <v>#N/A</v>
      </c>
      <c r="AP141" s="227" t="e">
        <f>INDEX('プルダウン（非表示予定）'!$C$50:$C$58,AL141)</f>
        <v>#N/A</v>
      </c>
      <c r="AQ141" s="47" t="e">
        <f>INDEX('プルダウン（非表示予定）'!$D$62:$D$86,AJ141)</f>
        <v>#N/A</v>
      </c>
      <c r="AS141" s="383" t="str">
        <f t="shared" si="0"/>
        <v/>
      </c>
      <c r="AT141" s="384" t="str">
        <f t="shared" si="1"/>
        <v/>
      </c>
      <c r="AU141" s="384" t="str">
        <f t="shared" si="2"/>
        <v/>
      </c>
      <c r="AV141" s="383" t="str">
        <f>IF(C141="","",INDEX('プルダウン（非表示予定）'!$G$62:$G$85,AJ141))</f>
        <v/>
      </c>
      <c r="AW141" s="383" t="str">
        <f t="shared" si="3"/>
        <v/>
      </c>
      <c r="BK141" s="100"/>
      <c r="BL141" s="100"/>
      <c r="BM141" s="100"/>
      <c r="BN141" s="100"/>
      <c r="CE141" s="74"/>
      <c r="CG141" s="74"/>
      <c r="DG141" s="227"/>
    </row>
    <row r="142" spans="1:111" s="47" customFormat="1" ht="35.25" customHeight="1">
      <c r="A142" s="57"/>
      <c r="B142" s="246">
        <v>5</v>
      </c>
      <c r="C142" s="404"/>
      <c r="D142" s="405"/>
      <c r="E142" s="405"/>
      <c r="F142" s="405"/>
      <c r="G142" s="405"/>
      <c r="H142" s="405"/>
      <c r="I142" s="467"/>
      <c r="J142" s="468"/>
      <c r="K142" s="404"/>
      <c r="L142" s="405"/>
      <c r="M142" s="405"/>
      <c r="N142" s="405"/>
      <c r="O142" s="405"/>
      <c r="P142" s="405"/>
      <c r="Q142" s="469"/>
      <c r="R142" s="416" t="str">
        <f>IFERROR(IF(C142="","",'プルダウン（非表示予定）'!$B$61),"")</f>
        <v/>
      </c>
      <c r="S142" s="416"/>
      <c r="T142" s="416" t="str">
        <f>IFERROR(IF(C142="","",INDEX('プルダウン（非表示予定）'!$C$62:$C$86,AJ142)),"")</f>
        <v/>
      </c>
      <c r="U142" s="416"/>
      <c r="V142" s="412" t="str">
        <f>IFERROR(INDEX('プルダウン（非表示予定）'!$J$50:$J$58,AK142),"")</f>
        <v/>
      </c>
      <c r="W142" s="413"/>
      <c r="X142" s="393"/>
      <c r="Y142" s="393"/>
      <c r="Z142" s="393"/>
      <c r="AA142" s="394"/>
      <c r="AB142" s="402"/>
      <c r="AC142" s="403"/>
      <c r="AI142" s="247"/>
      <c r="AJ142" s="211" t="e">
        <f>MATCH(R142,'プルダウン（非表示予定）'!$B$62:$B$86,0)</f>
        <v>#N/A</v>
      </c>
      <c r="AK142" s="227" t="e">
        <f>INDEX('プルダウン（非表示予定）'!$E$62:$E$86,AJ142)</f>
        <v>#N/A</v>
      </c>
      <c r="AL142" s="47" t="e">
        <f>MATCH(V142,'プルダウン（非表示予定）'!$J$50:$J$58,0)</f>
        <v>#N/A</v>
      </c>
      <c r="AN142" s="248"/>
      <c r="AO142" s="227" t="e">
        <f>INDEX('プルダウン（非表示予定）'!$B$50:$B$58,AL142)</f>
        <v>#N/A</v>
      </c>
      <c r="AP142" s="227" t="e">
        <f>INDEX('プルダウン（非表示予定）'!$C$50:$C$58,AL142)</f>
        <v>#N/A</v>
      </c>
      <c r="AQ142" s="47" t="e">
        <f>INDEX('プルダウン（非表示予定）'!$D$62:$D$86,AJ142)</f>
        <v>#N/A</v>
      </c>
      <c r="AS142" s="383" t="str">
        <f t="shared" si="0"/>
        <v/>
      </c>
      <c r="AT142" s="384" t="str">
        <f t="shared" si="1"/>
        <v/>
      </c>
      <c r="AU142" s="384" t="str">
        <f t="shared" si="2"/>
        <v/>
      </c>
      <c r="AV142" s="383" t="str">
        <f>IF(C142="","",INDEX('プルダウン（非表示予定）'!$G$62:$G$85,AJ142))</f>
        <v/>
      </c>
      <c r="AW142" s="383" t="str">
        <f t="shared" si="3"/>
        <v/>
      </c>
      <c r="BK142" s="100"/>
      <c r="BL142" s="100"/>
      <c r="BM142" s="100"/>
      <c r="BN142" s="100"/>
      <c r="CE142" s="74"/>
      <c r="CG142" s="74"/>
      <c r="DG142" s="227"/>
    </row>
    <row r="143" spans="1:111" s="47" customFormat="1" ht="35.25" customHeight="1">
      <c r="A143" s="57"/>
      <c r="B143" s="246">
        <v>6</v>
      </c>
      <c r="C143" s="404"/>
      <c r="D143" s="405"/>
      <c r="E143" s="405"/>
      <c r="F143" s="405"/>
      <c r="G143" s="405"/>
      <c r="H143" s="405"/>
      <c r="I143" s="467"/>
      <c r="J143" s="468"/>
      <c r="K143" s="404"/>
      <c r="L143" s="405"/>
      <c r="M143" s="405"/>
      <c r="N143" s="405"/>
      <c r="O143" s="405"/>
      <c r="P143" s="405"/>
      <c r="Q143" s="469"/>
      <c r="R143" s="416" t="str">
        <f>IFERROR(IF(C143="","",'プルダウン（非表示予定）'!$B$61),"")</f>
        <v/>
      </c>
      <c r="S143" s="416"/>
      <c r="T143" s="416" t="str">
        <f>IFERROR(IF(C143="","",INDEX('プルダウン（非表示予定）'!$C$62:$C$86,AJ143)),"")</f>
        <v/>
      </c>
      <c r="U143" s="416"/>
      <c r="V143" s="412" t="str">
        <f>IFERROR(INDEX('プルダウン（非表示予定）'!$J$50:$J$58,AK143),"")</f>
        <v/>
      </c>
      <c r="W143" s="413"/>
      <c r="X143" s="393"/>
      <c r="Y143" s="393"/>
      <c r="Z143" s="393"/>
      <c r="AA143" s="394"/>
      <c r="AB143" s="402"/>
      <c r="AC143" s="403"/>
      <c r="AI143" s="247"/>
      <c r="AJ143" s="211" t="e">
        <f>MATCH(R143,'プルダウン（非表示予定）'!$B$62:$B$86,0)</f>
        <v>#N/A</v>
      </c>
      <c r="AK143" s="227" t="e">
        <f>INDEX('プルダウン（非表示予定）'!$E$62:$E$86,AJ143)</f>
        <v>#N/A</v>
      </c>
      <c r="AL143" s="47" t="e">
        <f>MATCH(V143,'プルダウン（非表示予定）'!$J$50:$J$58,0)</f>
        <v>#N/A</v>
      </c>
      <c r="AN143" s="248"/>
      <c r="AO143" s="227" t="e">
        <f>INDEX('プルダウン（非表示予定）'!$B$50:$B$58,AL143)</f>
        <v>#N/A</v>
      </c>
      <c r="AP143" s="227" t="e">
        <f>INDEX('プルダウン（非表示予定）'!$C$50:$C$58,AL143)</f>
        <v>#N/A</v>
      </c>
      <c r="AQ143" s="47" t="e">
        <f>INDEX('プルダウン（非表示予定）'!$D$62:$D$86,AJ143)</f>
        <v>#N/A</v>
      </c>
      <c r="AS143" s="383" t="str">
        <f t="shared" si="0"/>
        <v/>
      </c>
      <c r="AT143" s="384" t="str">
        <f t="shared" si="1"/>
        <v/>
      </c>
      <c r="AU143" s="384" t="str">
        <f t="shared" si="2"/>
        <v/>
      </c>
      <c r="AV143" s="383" t="str">
        <f>IF(C143="","",INDEX('プルダウン（非表示予定）'!$G$62:$G$85,AJ143))</f>
        <v/>
      </c>
      <c r="AW143" s="383" t="str">
        <f t="shared" si="3"/>
        <v/>
      </c>
      <c r="BK143" s="100"/>
      <c r="BL143" s="100"/>
      <c r="BM143" s="100"/>
      <c r="BN143" s="100"/>
      <c r="CE143" s="74"/>
      <c r="CG143" s="74"/>
      <c r="DG143" s="227"/>
    </row>
    <row r="144" spans="1:111" s="47" customFormat="1" ht="35.25" customHeight="1">
      <c r="A144" s="57"/>
      <c r="B144" s="246">
        <v>7</v>
      </c>
      <c r="C144" s="404"/>
      <c r="D144" s="405"/>
      <c r="E144" s="405"/>
      <c r="F144" s="405"/>
      <c r="G144" s="405"/>
      <c r="H144" s="405"/>
      <c r="I144" s="467"/>
      <c r="J144" s="468"/>
      <c r="K144" s="404"/>
      <c r="L144" s="405"/>
      <c r="M144" s="405"/>
      <c r="N144" s="405"/>
      <c r="O144" s="405"/>
      <c r="P144" s="405"/>
      <c r="Q144" s="469"/>
      <c r="R144" s="416" t="str">
        <f>IFERROR(IF(C144="","",'プルダウン（非表示予定）'!$B$61),"")</f>
        <v/>
      </c>
      <c r="S144" s="416"/>
      <c r="T144" s="416" t="str">
        <f>IFERROR(IF(C144="","",INDEX('プルダウン（非表示予定）'!$C$62:$C$86,AJ144)),"")</f>
        <v/>
      </c>
      <c r="U144" s="416"/>
      <c r="V144" s="412" t="str">
        <f>IFERROR(INDEX('プルダウン（非表示予定）'!$J$50:$J$58,AK144),"")</f>
        <v/>
      </c>
      <c r="W144" s="413"/>
      <c r="X144" s="393"/>
      <c r="Y144" s="393"/>
      <c r="Z144" s="393"/>
      <c r="AA144" s="394"/>
      <c r="AB144" s="402"/>
      <c r="AC144" s="403"/>
      <c r="AI144" s="247"/>
      <c r="AJ144" s="211" t="e">
        <f>MATCH(R144,'プルダウン（非表示予定）'!$B$62:$B$86,0)</f>
        <v>#N/A</v>
      </c>
      <c r="AK144" s="227" t="e">
        <f>INDEX('プルダウン（非表示予定）'!$E$62:$E$86,AJ144)</f>
        <v>#N/A</v>
      </c>
      <c r="AL144" s="47" t="e">
        <f>MATCH(V144,'プルダウン（非表示予定）'!$J$50:$J$58,0)</f>
        <v>#N/A</v>
      </c>
      <c r="AN144" s="248"/>
      <c r="AO144" s="227" t="e">
        <f>INDEX('プルダウン（非表示予定）'!$B$50:$B$58,AL144)</f>
        <v>#N/A</v>
      </c>
      <c r="AP144" s="227" t="e">
        <f>INDEX('プルダウン（非表示予定）'!$C$50:$C$58,AL144)</f>
        <v>#N/A</v>
      </c>
      <c r="AQ144" s="47" t="e">
        <f>INDEX('プルダウン（非表示予定）'!$D$62:$D$86,AJ144)</f>
        <v>#N/A</v>
      </c>
      <c r="AS144" s="383" t="str">
        <f t="shared" si="0"/>
        <v/>
      </c>
      <c r="AT144" s="384" t="str">
        <f t="shared" si="1"/>
        <v/>
      </c>
      <c r="AU144" s="384" t="str">
        <f t="shared" si="2"/>
        <v/>
      </c>
      <c r="AV144" s="383" t="str">
        <f>IF(C144="","",INDEX('プルダウン（非表示予定）'!$G$62:$G$85,AJ144))</f>
        <v/>
      </c>
      <c r="AW144" s="383" t="str">
        <f t="shared" si="3"/>
        <v/>
      </c>
      <c r="BK144" s="100"/>
      <c r="BL144" s="100"/>
      <c r="BM144" s="100"/>
      <c r="BN144" s="100"/>
      <c r="CE144" s="74"/>
      <c r="CG144" s="74"/>
      <c r="DG144" s="227"/>
    </row>
    <row r="145" spans="1:111" s="47" customFormat="1" ht="35.25" customHeight="1">
      <c r="A145" s="57"/>
      <c r="B145" s="246">
        <v>8</v>
      </c>
      <c r="C145" s="404"/>
      <c r="D145" s="405"/>
      <c r="E145" s="405"/>
      <c r="F145" s="405"/>
      <c r="G145" s="405"/>
      <c r="H145" s="405"/>
      <c r="I145" s="467"/>
      <c r="J145" s="468"/>
      <c r="K145" s="404"/>
      <c r="L145" s="405"/>
      <c r="M145" s="405"/>
      <c r="N145" s="405"/>
      <c r="O145" s="405"/>
      <c r="P145" s="405"/>
      <c r="Q145" s="469"/>
      <c r="R145" s="416" t="str">
        <f>IFERROR(IF(C145="","",'プルダウン（非表示予定）'!$B$61),"")</f>
        <v/>
      </c>
      <c r="S145" s="416"/>
      <c r="T145" s="416" t="str">
        <f>IFERROR(IF(C145="","",INDEX('プルダウン（非表示予定）'!$C$62:$C$86,AJ145)),"")</f>
        <v/>
      </c>
      <c r="U145" s="416"/>
      <c r="V145" s="412" t="str">
        <f>IFERROR(INDEX('プルダウン（非表示予定）'!$J$50:$J$58,AK145),"")</f>
        <v/>
      </c>
      <c r="W145" s="413"/>
      <c r="X145" s="393"/>
      <c r="Y145" s="393"/>
      <c r="Z145" s="393"/>
      <c r="AA145" s="394"/>
      <c r="AB145" s="402"/>
      <c r="AC145" s="403"/>
      <c r="AI145" s="247"/>
      <c r="AJ145" s="211" t="e">
        <f>MATCH(R145,'プルダウン（非表示予定）'!$B$62:$B$86,0)</f>
        <v>#N/A</v>
      </c>
      <c r="AK145" s="227" t="e">
        <f>INDEX('プルダウン（非表示予定）'!$E$62:$E$86,AJ145)</f>
        <v>#N/A</v>
      </c>
      <c r="AL145" s="47" t="e">
        <f>MATCH(V145,'プルダウン（非表示予定）'!$J$50:$J$58,0)</f>
        <v>#N/A</v>
      </c>
      <c r="AN145" s="248"/>
      <c r="AO145" s="227" t="e">
        <f>INDEX('プルダウン（非表示予定）'!$B$50:$B$58,AL145)</f>
        <v>#N/A</v>
      </c>
      <c r="AP145" s="227" t="e">
        <f>INDEX('プルダウン（非表示予定）'!$C$50:$C$58,AL145)</f>
        <v>#N/A</v>
      </c>
      <c r="AQ145" s="47" t="e">
        <f>INDEX('プルダウン（非表示予定）'!$D$62:$D$86,AJ145)</f>
        <v>#N/A</v>
      </c>
      <c r="AS145" s="383" t="str">
        <f t="shared" si="0"/>
        <v/>
      </c>
      <c r="AT145" s="384" t="str">
        <f t="shared" si="1"/>
        <v/>
      </c>
      <c r="AU145" s="384" t="str">
        <f t="shared" si="2"/>
        <v/>
      </c>
      <c r="AV145" s="383" t="str">
        <f>IF(C145="","",INDEX('プルダウン（非表示予定）'!$G$62:$G$85,AJ145))</f>
        <v/>
      </c>
      <c r="AW145" s="383" t="str">
        <f t="shared" si="3"/>
        <v/>
      </c>
      <c r="BK145" s="100"/>
      <c r="BL145" s="100"/>
      <c r="BM145" s="100"/>
      <c r="BN145" s="100"/>
      <c r="CE145" s="74"/>
      <c r="CG145" s="74"/>
      <c r="DG145" s="227"/>
    </row>
    <row r="146" spans="1:111" s="47" customFormat="1" ht="35.25" customHeight="1">
      <c r="A146" s="57"/>
      <c r="B146" s="246">
        <v>9</v>
      </c>
      <c r="C146" s="404"/>
      <c r="D146" s="405"/>
      <c r="E146" s="405"/>
      <c r="F146" s="405"/>
      <c r="G146" s="405"/>
      <c r="H146" s="405"/>
      <c r="I146" s="467"/>
      <c r="J146" s="468"/>
      <c r="K146" s="404"/>
      <c r="L146" s="405"/>
      <c r="M146" s="405"/>
      <c r="N146" s="405"/>
      <c r="O146" s="405"/>
      <c r="P146" s="405"/>
      <c r="Q146" s="469"/>
      <c r="R146" s="416" t="str">
        <f>IFERROR(IF(C146="","",'プルダウン（非表示予定）'!$B$61),"")</f>
        <v/>
      </c>
      <c r="S146" s="416"/>
      <c r="T146" s="416" t="str">
        <f>IFERROR(IF(C146="","",INDEX('プルダウン（非表示予定）'!$C$62:$C$86,AJ146)),"")</f>
        <v/>
      </c>
      <c r="U146" s="416"/>
      <c r="V146" s="412" t="str">
        <f>IFERROR(INDEX('プルダウン（非表示予定）'!$J$50:$J$58,AK146),"")</f>
        <v/>
      </c>
      <c r="W146" s="413"/>
      <c r="X146" s="393"/>
      <c r="Y146" s="393"/>
      <c r="Z146" s="393"/>
      <c r="AA146" s="394"/>
      <c r="AB146" s="402"/>
      <c r="AC146" s="403"/>
      <c r="AI146" s="247"/>
      <c r="AJ146" s="211" t="e">
        <f>MATCH(R146,'プルダウン（非表示予定）'!$B$62:$B$86,0)</f>
        <v>#N/A</v>
      </c>
      <c r="AK146" s="227" t="e">
        <f>INDEX('プルダウン（非表示予定）'!$E$62:$E$86,AJ146)</f>
        <v>#N/A</v>
      </c>
      <c r="AL146" s="47" t="e">
        <f>MATCH(V146,'プルダウン（非表示予定）'!$J$50:$J$58,0)</f>
        <v>#N/A</v>
      </c>
      <c r="AN146" s="248"/>
      <c r="AO146" s="227" t="e">
        <f>INDEX('プルダウン（非表示予定）'!$B$50:$B$58,AL146)</f>
        <v>#N/A</v>
      </c>
      <c r="AP146" s="227" t="e">
        <f>INDEX('プルダウン（非表示予定）'!$C$50:$C$58,AL146)</f>
        <v>#N/A</v>
      </c>
      <c r="AQ146" s="47" t="e">
        <f>INDEX('プルダウン（非表示予定）'!$D$62:$D$86,AJ146)</f>
        <v>#N/A</v>
      </c>
      <c r="AS146" s="383" t="str">
        <f t="shared" si="0"/>
        <v/>
      </c>
      <c r="AT146" s="384" t="str">
        <f t="shared" si="1"/>
        <v/>
      </c>
      <c r="AU146" s="384" t="str">
        <f t="shared" si="2"/>
        <v/>
      </c>
      <c r="AV146" s="383" t="str">
        <f>IF(C146="","",INDEX('プルダウン（非表示予定）'!$G$62:$G$85,AJ146))</f>
        <v/>
      </c>
      <c r="AW146" s="383" t="str">
        <f t="shared" si="3"/>
        <v/>
      </c>
      <c r="BK146" s="100"/>
      <c r="BL146" s="100"/>
      <c r="BM146" s="100"/>
      <c r="BN146" s="100"/>
      <c r="CE146" s="74"/>
      <c r="CG146" s="74"/>
      <c r="DG146" s="227"/>
    </row>
    <row r="147" spans="1:111" s="47" customFormat="1" ht="35.25" customHeight="1">
      <c r="A147" s="57"/>
      <c r="B147" s="246">
        <v>10</v>
      </c>
      <c r="C147" s="404"/>
      <c r="D147" s="405"/>
      <c r="E147" s="405"/>
      <c r="F147" s="405"/>
      <c r="G147" s="405"/>
      <c r="H147" s="405"/>
      <c r="I147" s="467"/>
      <c r="J147" s="468"/>
      <c r="K147" s="404"/>
      <c r="L147" s="405"/>
      <c r="M147" s="405"/>
      <c r="N147" s="405"/>
      <c r="O147" s="405"/>
      <c r="P147" s="405"/>
      <c r="Q147" s="469"/>
      <c r="R147" s="416" t="str">
        <f>IFERROR(IF(C147="","",'プルダウン（非表示予定）'!$B$61),"")</f>
        <v/>
      </c>
      <c r="S147" s="416"/>
      <c r="T147" s="416" t="str">
        <f>IFERROR(IF(C147="","",INDEX('プルダウン（非表示予定）'!$C$62:$C$86,AJ147)),"")</f>
        <v/>
      </c>
      <c r="U147" s="416"/>
      <c r="V147" s="412" t="str">
        <f>IFERROR(INDEX('プルダウン（非表示予定）'!$J$50:$J$58,AK147),"")</f>
        <v/>
      </c>
      <c r="W147" s="413"/>
      <c r="X147" s="393"/>
      <c r="Y147" s="393"/>
      <c r="Z147" s="393"/>
      <c r="AA147" s="394"/>
      <c r="AB147" s="402"/>
      <c r="AC147" s="403"/>
      <c r="AI147" s="247"/>
      <c r="AJ147" s="211" t="e">
        <f>MATCH(R147,'プルダウン（非表示予定）'!$B$62:$B$86,0)</f>
        <v>#N/A</v>
      </c>
      <c r="AK147" s="227" t="e">
        <f>INDEX('プルダウン（非表示予定）'!$E$62:$E$86,AJ147)</f>
        <v>#N/A</v>
      </c>
      <c r="AL147" s="47" t="e">
        <f>MATCH(V147,'プルダウン（非表示予定）'!$J$50:$J$58,0)</f>
        <v>#N/A</v>
      </c>
      <c r="AN147" s="248"/>
      <c r="AO147" s="227" t="e">
        <f>INDEX('プルダウン（非表示予定）'!$B$50:$B$58,AL147)</f>
        <v>#N/A</v>
      </c>
      <c r="AP147" s="227" t="e">
        <f>INDEX('プルダウン（非表示予定）'!$C$50:$C$58,AL147)</f>
        <v>#N/A</v>
      </c>
      <c r="AQ147" s="47" t="e">
        <f>INDEX('プルダウン（非表示予定）'!$D$62:$D$86,AJ147)</f>
        <v>#N/A</v>
      </c>
      <c r="AS147" s="383" t="str">
        <f t="shared" si="0"/>
        <v/>
      </c>
      <c r="AT147" s="384" t="str">
        <f t="shared" si="1"/>
        <v/>
      </c>
      <c r="AU147" s="384" t="str">
        <f t="shared" si="2"/>
        <v/>
      </c>
      <c r="AV147" s="383" t="str">
        <f>IF(C147="","",INDEX('プルダウン（非表示予定）'!$G$62:$G$85,AJ147))</f>
        <v/>
      </c>
      <c r="AW147" s="383" t="str">
        <f t="shared" si="3"/>
        <v/>
      </c>
      <c r="BK147" s="100"/>
      <c r="BL147" s="100"/>
      <c r="BM147" s="100"/>
      <c r="BN147" s="100"/>
      <c r="CE147" s="74"/>
      <c r="CG147" s="74"/>
      <c r="DG147" s="227"/>
    </row>
    <row r="148" spans="1:111" s="47" customFormat="1" ht="35.25" customHeight="1">
      <c r="A148" s="57"/>
      <c r="B148" s="246">
        <v>11</v>
      </c>
      <c r="C148" s="404"/>
      <c r="D148" s="405"/>
      <c r="E148" s="405"/>
      <c r="F148" s="405"/>
      <c r="G148" s="405"/>
      <c r="H148" s="405"/>
      <c r="I148" s="467"/>
      <c r="J148" s="468"/>
      <c r="K148" s="404"/>
      <c r="L148" s="405"/>
      <c r="M148" s="405"/>
      <c r="N148" s="405"/>
      <c r="O148" s="405"/>
      <c r="P148" s="405"/>
      <c r="Q148" s="469"/>
      <c r="R148" s="416" t="str">
        <f>IFERROR(IF(C148="","",'プルダウン（非表示予定）'!$B$61),"")</f>
        <v/>
      </c>
      <c r="S148" s="416"/>
      <c r="T148" s="416" t="str">
        <f>IFERROR(IF(C148="","",INDEX('プルダウン（非表示予定）'!$C$62:$C$86,AJ148)),"")</f>
        <v/>
      </c>
      <c r="U148" s="416"/>
      <c r="V148" s="412" t="str">
        <f>IFERROR(INDEX('プルダウン（非表示予定）'!$J$50:$J$58,AK148),"")</f>
        <v/>
      </c>
      <c r="W148" s="413"/>
      <c r="X148" s="393"/>
      <c r="Y148" s="393"/>
      <c r="Z148" s="393"/>
      <c r="AA148" s="394"/>
      <c r="AB148" s="402"/>
      <c r="AC148" s="403"/>
      <c r="AI148" s="247"/>
      <c r="AJ148" s="211" t="e">
        <f>MATCH(R148,'プルダウン（非表示予定）'!$B$62:$B$86,0)</f>
        <v>#N/A</v>
      </c>
      <c r="AK148" s="227" t="e">
        <f>INDEX('プルダウン（非表示予定）'!$E$62:$E$86,AJ148)</f>
        <v>#N/A</v>
      </c>
      <c r="AL148" s="47" t="e">
        <f>MATCH(V148,'プルダウン（非表示予定）'!$J$50:$J$58,0)</f>
        <v>#N/A</v>
      </c>
      <c r="AN148" s="248"/>
      <c r="AO148" s="227" t="e">
        <f>INDEX('プルダウン（非表示予定）'!$B$50:$B$58,AL148)</f>
        <v>#N/A</v>
      </c>
      <c r="AP148" s="227" t="e">
        <f>INDEX('プルダウン（非表示予定）'!$C$50:$C$58,AL148)</f>
        <v>#N/A</v>
      </c>
      <c r="AQ148" s="47" t="e">
        <f>INDEX('プルダウン（非表示予定）'!$D$62:$D$86,AJ148)</f>
        <v>#N/A</v>
      </c>
      <c r="AS148" s="383" t="str">
        <f t="shared" si="0"/>
        <v/>
      </c>
      <c r="AT148" s="384" t="str">
        <f t="shared" si="1"/>
        <v/>
      </c>
      <c r="AU148" s="384" t="str">
        <f t="shared" si="2"/>
        <v/>
      </c>
      <c r="AV148" s="383" t="str">
        <f>IF(C148="","",INDEX('プルダウン（非表示予定）'!$G$62:$G$85,AJ148))</f>
        <v/>
      </c>
      <c r="AW148" s="383" t="str">
        <f t="shared" si="3"/>
        <v/>
      </c>
      <c r="BK148" s="100"/>
      <c r="BL148" s="100"/>
      <c r="BM148" s="100"/>
      <c r="BN148" s="100"/>
      <c r="CE148" s="74"/>
      <c r="CG148" s="74"/>
      <c r="DG148" s="227"/>
    </row>
    <row r="149" spans="1:111" s="47" customFormat="1" ht="35.25" customHeight="1">
      <c r="A149" s="57"/>
      <c r="B149" s="246">
        <v>12</v>
      </c>
      <c r="C149" s="404"/>
      <c r="D149" s="405"/>
      <c r="E149" s="405"/>
      <c r="F149" s="405"/>
      <c r="G149" s="405"/>
      <c r="H149" s="405"/>
      <c r="I149" s="467"/>
      <c r="J149" s="468"/>
      <c r="K149" s="404"/>
      <c r="L149" s="405"/>
      <c r="M149" s="405"/>
      <c r="N149" s="405"/>
      <c r="O149" s="405"/>
      <c r="P149" s="405"/>
      <c r="Q149" s="469"/>
      <c r="R149" s="416" t="str">
        <f>IFERROR(IF(C149="","",'プルダウン（非表示予定）'!$B$61),"")</f>
        <v/>
      </c>
      <c r="S149" s="416"/>
      <c r="T149" s="416" t="str">
        <f>IFERROR(IF(C149="","",INDEX('プルダウン（非表示予定）'!$C$62:$C$86,AJ149)),"")</f>
        <v/>
      </c>
      <c r="U149" s="416"/>
      <c r="V149" s="412" t="str">
        <f>IFERROR(INDEX('プルダウン（非表示予定）'!$J$50:$J$58,AK149),"")</f>
        <v/>
      </c>
      <c r="W149" s="413"/>
      <c r="X149" s="393"/>
      <c r="Y149" s="393"/>
      <c r="Z149" s="393"/>
      <c r="AA149" s="394"/>
      <c r="AB149" s="402"/>
      <c r="AC149" s="403"/>
      <c r="AI149" s="247"/>
      <c r="AJ149" s="211" t="e">
        <f>MATCH(R149,'プルダウン（非表示予定）'!$B$62:$B$86,0)</f>
        <v>#N/A</v>
      </c>
      <c r="AK149" s="227" t="e">
        <f>INDEX('プルダウン（非表示予定）'!$E$62:$E$86,AJ149)</f>
        <v>#N/A</v>
      </c>
      <c r="AL149" s="47" t="e">
        <f>MATCH(V149,'プルダウン（非表示予定）'!$J$50:$J$58,0)</f>
        <v>#N/A</v>
      </c>
      <c r="AN149" s="248"/>
      <c r="AO149" s="227" t="e">
        <f>INDEX('プルダウン（非表示予定）'!$B$50:$B$58,AL149)</f>
        <v>#N/A</v>
      </c>
      <c r="AP149" s="227" t="e">
        <f>INDEX('プルダウン（非表示予定）'!$C$50:$C$58,AL149)</f>
        <v>#N/A</v>
      </c>
      <c r="AQ149" s="47" t="e">
        <f>INDEX('プルダウン（非表示予定）'!$D$62:$D$86,AJ149)</f>
        <v>#N/A</v>
      </c>
      <c r="AS149" s="383" t="str">
        <f t="shared" si="0"/>
        <v/>
      </c>
      <c r="AT149" s="384" t="str">
        <f t="shared" si="1"/>
        <v/>
      </c>
      <c r="AU149" s="384" t="str">
        <f t="shared" si="2"/>
        <v/>
      </c>
      <c r="AV149" s="383" t="str">
        <f>IF(C149="","",INDEX('プルダウン（非表示予定）'!$G$62:$G$85,AJ149))</f>
        <v/>
      </c>
      <c r="AW149" s="383" t="str">
        <f t="shared" si="3"/>
        <v/>
      </c>
      <c r="BK149" s="100"/>
      <c r="BL149" s="100"/>
      <c r="BM149" s="100"/>
      <c r="BN149" s="100"/>
      <c r="CE149" s="74"/>
      <c r="CG149" s="74"/>
      <c r="DG149" s="227"/>
    </row>
    <row r="150" spans="1:111" s="47" customFormat="1" ht="35.25" customHeight="1">
      <c r="A150" s="57"/>
      <c r="B150" s="246">
        <v>13</v>
      </c>
      <c r="C150" s="404"/>
      <c r="D150" s="405"/>
      <c r="E150" s="405"/>
      <c r="F150" s="405"/>
      <c r="G150" s="405"/>
      <c r="H150" s="405"/>
      <c r="I150" s="467"/>
      <c r="J150" s="468"/>
      <c r="K150" s="404"/>
      <c r="L150" s="405"/>
      <c r="M150" s="405"/>
      <c r="N150" s="405"/>
      <c r="O150" s="405"/>
      <c r="P150" s="405"/>
      <c r="Q150" s="469"/>
      <c r="R150" s="416" t="str">
        <f>IFERROR(IF(C150="","",'プルダウン（非表示予定）'!$B$61),"")</f>
        <v/>
      </c>
      <c r="S150" s="416"/>
      <c r="T150" s="416" t="str">
        <f>IFERROR(IF(C150="","",INDEX('プルダウン（非表示予定）'!$C$62:$C$86,AJ150)),"")</f>
        <v/>
      </c>
      <c r="U150" s="416"/>
      <c r="V150" s="412" t="str">
        <f>IFERROR(INDEX('プルダウン（非表示予定）'!$J$50:$J$58,AK150),"")</f>
        <v/>
      </c>
      <c r="W150" s="413"/>
      <c r="X150" s="393"/>
      <c r="Y150" s="393"/>
      <c r="Z150" s="393"/>
      <c r="AA150" s="394"/>
      <c r="AB150" s="402"/>
      <c r="AC150" s="403"/>
      <c r="AI150" s="247"/>
      <c r="AJ150" s="211" t="e">
        <f>MATCH(R150,'プルダウン（非表示予定）'!$B$62:$B$86,0)</f>
        <v>#N/A</v>
      </c>
      <c r="AK150" s="227" t="e">
        <f>INDEX('プルダウン（非表示予定）'!$E$62:$E$86,AJ150)</f>
        <v>#N/A</v>
      </c>
      <c r="AL150" s="47" t="e">
        <f>MATCH(V150,'プルダウン（非表示予定）'!$J$50:$J$58,0)</f>
        <v>#N/A</v>
      </c>
      <c r="AN150" s="248"/>
      <c r="AO150" s="227" t="e">
        <f>INDEX('プルダウン（非表示予定）'!$B$50:$B$58,AL150)</f>
        <v>#N/A</v>
      </c>
      <c r="AP150" s="227" t="e">
        <f>INDEX('プルダウン（非表示予定）'!$C$50:$C$58,AL150)</f>
        <v>#N/A</v>
      </c>
      <c r="AQ150" s="47" t="e">
        <f>INDEX('プルダウン（非表示予定）'!$D$62:$D$86,AJ150)</f>
        <v>#N/A</v>
      </c>
      <c r="AS150" s="383" t="str">
        <f t="shared" si="0"/>
        <v/>
      </c>
      <c r="AT150" s="384" t="str">
        <f t="shared" si="1"/>
        <v/>
      </c>
      <c r="AU150" s="384" t="str">
        <f t="shared" si="2"/>
        <v/>
      </c>
      <c r="AV150" s="383" t="str">
        <f>IF(C150="","",INDEX('プルダウン（非表示予定）'!$G$62:$G$85,AJ150))</f>
        <v/>
      </c>
      <c r="AW150" s="383" t="str">
        <f t="shared" si="3"/>
        <v/>
      </c>
      <c r="BK150" s="100"/>
      <c r="BL150" s="100"/>
      <c r="BM150" s="100"/>
      <c r="BN150" s="100"/>
      <c r="CE150" s="74"/>
      <c r="CG150" s="74"/>
      <c r="DG150" s="227"/>
    </row>
    <row r="151" spans="1:111" s="47" customFormat="1" ht="35.25" customHeight="1">
      <c r="A151" s="57"/>
      <c r="B151" s="246">
        <v>14</v>
      </c>
      <c r="C151" s="404"/>
      <c r="D151" s="405"/>
      <c r="E151" s="405"/>
      <c r="F151" s="405"/>
      <c r="G151" s="405"/>
      <c r="H151" s="405"/>
      <c r="I151" s="467"/>
      <c r="J151" s="468"/>
      <c r="K151" s="404"/>
      <c r="L151" s="405"/>
      <c r="M151" s="405"/>
      <c r="N151" s="405"/>
      <c r="O151" s="405"/>
      <c r="P151" s="405"/>
      <c r="Q151" s="469"/>
      <c r="R151" s="416" t="str">
        <f>IFERROR(IF(C151="","",'プルダウン（非表示予定）'!$B$61),"")</f>
        <v/>
      </c>
      <c r="S151" s="416"/>
      <c r="T151" s="416" t="str">
        <f>IFERROR(IF(C151="","",INDEX('プルダウン（非表示予定）'!$C$62:$C$86,AJ151)),"")</f>
        <v/>
      </c>
      <c r="U151" s="416"/>
      <c r="V151" s="412" t="str">
        <f>IFERROR(INDEX('プルダウン（非表示予定）'!$J$50:$J$58,AK151),"")</f>
        <v/>
      </c>
      <c r="W151" s="413"/>
      <c r="X151" s="393"/>
      <c r="Y151" s="393"/>
      <c r="Z151" s="393"/>
      <c r="AA151" s="394"/>
      <c r="AB151" s="402"/>
      <c r="AC151" s="403"/>
      <c r="AI151" s="247"/>
      <c r="AJ151" s="211" t="e">
        <f>MATCH(R151,'プルダウン（非表示予定）'!$B$62:$B$86,0)</f>
        <v>#N/A</v>
      </c>
      <c r="AK151" s="227" t="e">
        <f>INDEX('プルダウン（非表示予定）'!$E$62:$E$86,AJ151)</f>
        <v>#N/A</v>
      </c>
      <c r="AL151" s="47" t="e">
        <f>MATCH(V151,'プルダウン（非表示予定）'!$J$50:$J$58,0)</f>
        <v>#N/A</v>
      </c>
      <c r="AN151" s="248"/>
      <c r="AO151" s="227" t="e">
        <f>INDEX('プルダウン（非表示予定）'!$B$50:$B$58,AL151)</f>
        <v>#N/A</v>
      </c>
      <c r="AP151" s="227" t="e">
        <f>INDEX('プルダウン（非表示予定）'!$C$50:$C$58,AL151)</f>
        <v>#N/A</v>
      </c>
      <c r="AQ151" s="47" t="e">
        <f>INDEX('プルダウン（非表示予定）'!$D$62:$D$86,AJ151)</f>
        <v>#N/A</v>
      </c>
      <c r="AS151" s="383" t="str">
        <f t="shared" si="0"/>
        <v/>
      </c>
      <c r="AT151" s="384" t="str">
        <f t="shared" si="1"/>
        <v/>
      </c>
      <c r="AU151" s="384" t="str">
        <f t="shared" si="2"/>
        <v/>
      </c>
      <c r="AV151" s="383" t="str">
        <f>IF(C151="","",INDEX('プルダウン（非表示予定）'!$G$62:$G$85,AJ151))</f>
        <v/>
      </c>
      <c r="AW151" s="383" t="str">
        <f t="shared" si="3"/>
        <v/>
      </c>
      <c r="BK151" s="100"/>
      <c r="BL151" s="100"/>
      <c r="BM151" s="100"/>
      <c r="BN151" s="100"/>
      <c r="CE151" s="74"/>
      <c r="CG151" s="74"/>
      <c r="DG151" s="227"/>
    </row>
    <row r="152" spans="1:111" s="47" customFormat="1" ht="35.25" customHeight="1">
      <c r="A152" s="57"/>
      <c r="B152" s="246">
        <v>15</v>
      </c>
      <c r="C152" s="404"/>
      <c r="D152" s="405"/>
      <c r="E152" s="405"/>
      <c r="F152" s="405"/>
      <c r="G152" s="405"/>
      <c r="H152" s="405"/>
      <c r="I152" s="467"/>
      <c r="J152" s="468"/>
      <c r="K152" s="404"/>
      <c r="L152" s="405"/>
      <c r="M152" s="405"/>
      <c r="N152" s="405"/>
      <c r="O152" s="405"/>
      <c r="P152" s="405"/>
      <c r="Q152" s="469"/>
      <c r="R152" s="416" t="str">
        <f>IFERROR(IF(C152="","",'プルダウン（非表示予定）'!$B$61),"")</f>
        <v/>
      </c>
      <c r="S152" s="416"/>
      <c r="T152" s="416" t="str">
        <f>IFERROR(IF(C152="","",INDEX('プルダウン（非表示予定）'!$C$62:$C$86,AJ152)),"")</f>
        <v/>
      </c>
      <c r="U152" s="416"/>
      <c r="V152" s="412" t="str">
        <f>IFERROR(INDEX('プルダウン（非表示予定）'!$J$50:$J$58,AK152),"")</f>
        <v/>
      </c>
      <c r="W152" s="413"/>
      <c r="X152" s="393"/>
      <c r="Y152" s="393"/>
      <c r="Z152" s="393"/>
      <c r="AA152" s="394"/>
      <c r="AB152" s="402"/>
      <c r="AC152" s="403"/>
      <c r="AI152" s="247"/>
      <c r="AJ152" s="211" t="e">
        <f>MATCH(R152,'プルダウン（非表示予定）'!$B$62:$B$86,0)</f>
        <v>#N/A</v>
      </c>
      <c r="AK152" s="227" t="e">
        <f>INDEX('プルダウン（非表示予定）'!$E$62:$E$86,AJ152)</f>
        <v>#N/A</v>
      </c>
      <c r="AL152" s="47" t="e">
        <f>MATCH(V152,'プルダウン（非表示予定）'!$J$50:$J$58,0)</f>
        <v>#N/A</v>
      </c>
      <c r="AN152" s="248"/>
      <c r="AO152" s="227" t="e">
        <f>INDEX('プルダウン（非表示予定）'!$B$50:$B$58,AL152)</f>
        <v>#N/A</v>
      </c>
      <c r="AP152" s="227" t="e">
        <f>INDEX('プルダウン（非表示予定）'!$C$50:$C$58,AL152)</f>
        <v>#N/A</v>
      </c>
      <c r="AQ152" s="47" t="e">
        <f>INDEX('プルダウン（非表示予定）'!$D$62:$D$86,AJ152)</f>
        <v>#N/A</v>
      </c>
      <c r="AS152" s="383" t="str">
        <f t="shared" si="0"/>
        <v/>
      </c>
      <c r="AT152" s="384" t="str">
        <f t="shared" si="1"/>
        <v/>
      </c>
      <c r="AU152" s="384" t="str">
        <f t="shared" si="2"/>
        <v/>
      </c>
      <c r="AV152" s="383" t="str">
        <f>IF(C152="","",INDEX('プルダウン（非表示予定）'!$G$62:$G$85,AJ152))</f>
        <v/>
      </c>
      <c r="AW152" s="383" t="str">
        <f t="shared" si="3"/>
        <v/>
      </c>
      <c r="BK152" s="100"/>
      <c r="BL152" s="100"/>
      <c r="BM152" s="100"/>
      <c r="BN152" s="100"/>
      <c r="CE152" s="74"/>
      <c r="CG152" s="74"/>
      <c r="DG152" s="227"/>
    </row>
    <row r="153" spans="1:111" s="47" customFormat="1" ht="35.25" customHeight="1">
      <c r="A153" s="57"/>
      <c r="B153" s="246">
        <v>16</v>
      </c>
      <c r="C153" s="404"/>
      <c r="D153" s="405"/>
      <c r="E153" s="405"/>
      <c r="F153" s="405"/>
      <c r="G153" s="405"/>
      <c r="H153" s="405"/>
      <c r="I153" s="467"/>
      <c r="J153" s="468"/>
      <c r="K153" s="404"/>
      <c r="L153" s="405"/>
      <c r="M153" s="405"/>
      <c r="N153" s="405"/>
      <c r="O153" s="405"/>
      <c r="P153" s="405"/>
      <c r="Q153" s="469"/>
      <c r="R153" s="416" t="str">
        <f>IFERROR(IF(C153="","",'プルダウン（非表示予定）'!$B$61),"")</f>
        <v/>
      </c>
      <c r="S153" s="416"/>
      <c r="T153" s="416" t="str">
        <f>IFERROR(IF(C153="","",INDEX('プルダウン（非表示予定）'!$C$62:$C$86,AJ153)),"")</f>
        <v/>
      </c>
      <c r="U153" s="416"/>
      <c r="V153" s="412" t="str">
        <f>IFERROR(INDEX('プルダウン（非表示予定）'!$J$50:$J$58,AK153),"")</f>
        <v/>
      </c>
      <c r="W153" s="413"/>
      <c r="X153" s="393"/>
      <c r="Y153" s="393"/>
      <c r="Z153" s="393"/>
      <c r="AA153" s="394"/>
      <c r="AB153" s="402"/>
      <c r="AC153" s="403"/>
      <c r="AI153" s="247"/>
      <c r="AJ153" s="211" t="e">
        <f>MATCH(R153,'プルダウン（非表示予定）'!$B$62:$B$86,0)</f>
        <v>#N/A</v>
      </c>
      <c r="AK153" s="227" t="e">
        <f>INDEX('プルダウン（非表示予定）'!$E$62:$E$86,AJ153)</f>
        <v>#N/A</v>
      </c>
      <c r="AL153" s="47" t="e">
        <f>MATCH(V153,'プルダウン（非表示予定）'!$J$50:$J$58,0)</f>
        <v>#N/A</v>
      </c>
      <c r="AN153" s="248"/>
      <c r="AO153" s="227" t="e">
        <f>INDEX('プルダウン（非表示予定）'!$B$50:$B$58,AL153)</f>
        <v>#N/A</v>
      </c>
      <c r="AP153" s="227" t="e">
        <f>INDEX('プルダウン（非表示予定）'!$C$50:$C$58,AL153)</f>
        <v>#N/A</v>
      </c>
      <c r="AQ153" s="47" t="e">
        <f>INDEX('プルダウン（非表示予定）'!$D$62:$D$86,AJ153)</f>
        <v>#N/A</v>
      </c>
      <c r="AS153" s="383" t="str">
        <f t="shared" si="0"/>
        <v/>
      </c>
      <c r="AT153" s="384" t="str">
        <f t="shared" si="1"/>
        <v/>
      </c>
      <c r="AU153" s="384" t="str">
        <f t="shared" si="2"/>
        <v/>
      </c>
      <c r="AV153" s="383" t="str">
        <f>IF(C153="","",INDEX('プルダウン（非表示予定）'!$G$62:$G$85,AJ153))</f>
        <v/>
      </c>
      <c r="AW153" s="383" t="str">
        <f t="shared" si="3"/>
        <v/>
      </c>
      <c r="BK153" s="100"/>
      <c r="BL153" s="100"/>
      <c r="BM153" s="100"/>
      <c r="BN153" s="100"/>
      <c r="CE153" s="74"/>
      <c r="CG153" s="74"/>
      <c r="DG153" s="227"/>
    </row>
    <row r="154" spans="1:111" s="47" customFormat="1" ht="35.25" customHeight="1">
      <c r="A154" s="57"/>
      <c r="B154" s="246">
        <v>17</v>
      </c>
      <c r="C154" s="404"/>
      <c r="D154" s="405"/>
      <c r="E154" s="405"/>
      <c r="F154" s="405"/>
      <c r="G154" s="405"/>
      <c r="H154" s="405"/>
      <c r="I154" s="467"/>
      <c r="J154" s="468"/>
      <c r="K154" s="404"/>
      <c r="L154" s="405"/>
      <c r="M154" s="405"/>
      <c r="N154" s="405"/>
      <c r="O154" s="405"/>
      <c r="P154" s="405"/>
      <c r="Q154" s="469"/>
      <c r="R154" s="416" t="str">
        <f>IFERROR(IF(C154="","",'プルダウン（非表示予定）'!$B$61),"")</f>
        <v/>
      </c>
      <c r="S154" s="416"/>
      <c r="T154" s="416" t="str">
        <f>IFERROR(IF(C154="","",INDEX('プルダウン（非表示予定）'!$C$62:$C$86,AJ154)),"")</f>
        <v/>
      </c>
      <c r="U154" s="416"/>
      <c r="V154" s="412" t="str">
        <f>IFERROR(INDEX('プルダウン（非表示予定）'!$J$50:$J$58,AK154),"")</f>
        <v/>
      </c>
      <c r="W154" s="413"/>
      <c r="X154" s="393"/>
      <c r="Y154" s="393"/>
      <c r="Z154" s="393"/>
      <c r="AA154" s="394"/>
      <c r="AB154" s="402"/>
      <c r="AC154" s="403"/>
      <c r="AI154" s="247"/>
      <c r="AJ154" s="211" t="e">
        <f>MATCH(R154,'プルダウン（非表示予定）'!$B$62:$B$86,0)</f>
        <v>#N/A</v>
      </c>
      <c r="AK154" s="227" t="e">
        <f>INDEX('プルダウン（非表示予定）'!$E$62:$E$86,AJ154)</f>
        <v>#N/A</v>
      </c>
      <c r="AL154" s="47" t="e">
        <f>MATCH(V154,'プルダウン（非表示予定）'!$J$50:$J$58,0)</f>
        <v>#N/A</v>
      </c>
      <c r="AN154" s="248"/>
      <c r="AO154" s="227" t="e">
        <f>INDEX('プルダウン（非表示予定）'!$B$50:$B$58,AL154)</f>
        <v>#N/A</v>
      </c>
      <c r="AP154" s="227" t="e">
        <f>INDEX('プルダウン（非表示予定）'!$C$50:$C$58,AL154)</f>
        <v>#N/A</v>
      </c>
      <c r="AQ154" s="47" t="e">
        <f>INDEX('プルダウン（非表示予定）'!$D$62:$D$86,AJ154)</f>
        <v>#N/A</v>
      </c>
      <c r="AS154" s="383" t="str">
        <f t="shared" si="0"/>
        <v/>
      </c>
      <c r="AT154" s="384" t="str">
        <f t="shared" si="1"/>
        <v/>
      </c>
      <c r="AU154" s="384" t="str">
        <f t="shared" si="2"/>
        <v/>
      </c>
      <c r="AV154" s="383" t="str">
        <f>IF(C154="","",INDEX('プルダウン（非表示予定）'!$G$62:$G$85,AJ154))</f>
        <v/>
      </c>
      <c r="AW154" s="383" t="str">
        <f t="shared" si="3"/>
        <v/>
      </c>
      <c r="BK154" s="100"/>
      <c r="BL154" s="100"/>
      <c r="BM154" s="100"/>
      <c r="BN154" s="100"/>
      <c r="CE154" s="74"/>
      <c r="CG154" s="74"/>
      <c r="DG154" s="227"/>
    </row>
    <row r="155" spans="1:111" s="47" customFormat="1" ht="35.25" customHeight="1">
      <c r="A155" s="57"/>
      <c r="B155" s="246">
        <v>18</v>
      </c>
      <c r="C155" s="404"/>
      <c r="D155" s="405"/>
      <c r="E155" s="405"/>
      <c r="F155" s="405"/>
      <c r="G155" s="405"/>
      <c r="H155" s="405"/>
      <c r="I155" s="467"/>
      <c r="J155" s="468"/>
      <c r="K155" s="404"/>
      <c r="L155" s="405"/>
      <c r="M155" s="405"/>
      <c r="N155" s="405"/>
      <c r="O155" s="405"/>
      <c r="P155" s="405"/>
      <c r="Q155" s="469"/>
      <c r="R155" s="416" t="str">
        <f>IFERROR(IF(C155="","",'プルダウン（非表示予定）'!$B$61),"")</f>
        <v/>
      </c>
      <c r="S155" s="416"/>
      <c r="T155" s="416" t="str">
        <f>IFERROR(IF(C155="","",INDEX('プルダウン（非表示予定）'!$C$62:$C$86,AJ155)),"")</f>
        <v/>
      </c>
      <c r="U155" s="416"/>
      <c r="V155" s="412" t="str">
        <f>IFERROR(INDEX('プルダウン（非表示予定）'!$J$50:$J$58,AK155),"")</f>
        <v/>
      </c>
      <c r="W155" s="413"/>
      <c r="X155" s="393"/>
      <c r="Y155" s="393"/>
      <c r="Z155" s="393"/>
      <c r="AA155" s="394"/>
      <c r="AB155" s="402"/>
      <c r="AC155" s="403"/>
      <c r="AI155" s="247"/>
      <c r="AJ155" s="211" t="e">
        <f>MATCH(R155,'プルダウン（非表示予定）'!$B$62:$B$86,0)</f>
        <v>#N/A</v>
      </c>
      <c r="AK155" s="227" t="e">
        <f>INDEX('プルダウン（非表示予定）'!$E$62:$E$86,AJ155)</f>
        <v>#N/A</v>
      </c>
      <c r="AL155" s="47" t="e">
        <f>MATCH(V155,'プルダウン（非表示予定）'!$J$50:$J$58,0)</f>
        <v>#N/A</v>
      </c>
      <c r="AN155" s="248"/>
      <c r="AO155" s="227" t="e">
        <f>INDEX('プルダウン（非表示予定）'!$B$50:$B$58,AL155)</f>
        <v>#N/A</v>
      </c>
      <c r="AP155" s="227" t="e">
        <f>INDEX('プルダウン（非表示予定）'!$C$50:$C$58,AL155)</f>
        <v>#N/A</v>
      </c>
      <c r="AQ155" s="47" t="e">
        <f>INDEX('プルダウン（非表示予定）'!$D$62:$D$86,AJ155)</f>
        <v>#N/A</v>
      </c>
      <c r="AS155" s="383" t="str">
        <f t="shared" si="0"/>
        <v/>
      </c>
      <c r="AT155" s="384" t="str">
        <f t="shared" si="1"/>
        <v/>
      </c>
      <c r="AU155" s="384" t="str">
        <f t="shared" si="2"/>
        <v/>
      </c>
      <c r="AV155" s="383" t="str">
        <f>IF(C155="","",INDEX('プルダウン（非表示予定）'!$G$62:$G$85,AJ155))</f>
        <v/>
      </c>
      <c r="AW155" s="383" t="str">
        <f t="shared" si="3"/>
        <v/>
      </c>
      <c r="BK155" s="100"/>
      <c r="BL155" s="100"/>
      <c r="BM155" s="100"/>
      <c r="BN155" s="100"/>
      <c r="CE155" s="74"/>
      <c r="CG155" s="74"/>
      <c r="DG155" s="227"/>
    </row>
    <row r="156" spans="1:111" s="47" customFormat="1" ht="35.25" customHeight="1">
      <c r="A156" s="57"/>
      <c r="B156" s="246">
        <v>19</v>
      </c>
      <c r="C156" s="404"/>
      <c r="D156" s="405"/>
      <c r="E156" s="405"/>
      <c r="F156" s="405"/>
      <c r="G156" s="405"/>
      <c r="H156" s="405"/>
      <c r="I156" s="467"/>
      <c r="J156" s="468"/>
      <c r="K156" s="404"/>
      <c r="L156" s="405"/>
      <c r="M156" s="405"/>
      <c r="N156" s="405"/>
      <c r="O156" s="405"/>
      <c r="P156" s="405"/>
      <c r="Q156" s="469"/>
      <c r="R156" s="416" t="str">
        <f>IFERROR(IF(C156="","",'プルダウン（非表示予定）'!$B$61),"")</f>
        <v/>
      </c>
      <c r="S156" s="416"/>
      <c r="T156" s="416" t="str">
        <f>IFERROR(IF(C156="","",INDEX('プルダウン（非表示予定）'!$C$62:$C$86,AJ156)),"")</f>
        <v/>
      </c>
      <c r="U156" s="416"/>
      <c r="V156" s="412" t="str">
        <f>IFERROR(INDEX('プルダウン（非表示予定）'!$J$50:$J$58,AK156),"")</f>
        <v/>
      </c>
      <c r="W156" s="413"/>
      <c r="X156" s="393"/>
      <c r="Y156" s="393"/>
      <c r="Z156" s="393"/>
      <c r="AA156" s="394"/>
      <c r="AB156" s="402"/>
      <c r="AC156" s="403"/>
      <c r="AI156" s="247"/>
      <c r="AJ156" s="211" t="e">
        <f>MATCH(R156,'プルダウン（非表示予定）'!$B$62:$B$86,0)</f>
        <v>#N/A</v>
      </c>
      <c r="AK156" s="227" t="e">
        <f>INDEX('プルダウン（非表示予定）'!$E$62:$E$86,AJ156)</f>
        <v>#N/A</v>
      </c>
      <c r="AL156" s="47" t="e">
        <f>MATCH(V156,'プルダウン（非表示予定）'!$J$50:$J$58,0)</f>
        <v>#N/A</v>
      </c>
      <c r="AN156" s="248"/>
      <c r="AO156" s="227" t="e">
        <f>INDEX('プルダウン（非表示予定）'!$B$50:$B$58,AL156)</f>
        <v>#N/A</v>
      </c>
      <c r="AP156" s="227" t="e">
        <f>INDEX('プルダウン（非表示予定）'!$C$50:$C$58,AL156)</f>
        <v>#N/A</v>
      </c>
      <c r="AQ156" s="47" t="e">
        <f>INDEX('プルダウン（非表示予定）'!$D$62:$D$86,AJ156)</f>
        <v>#N/A</v>
      </c>
      <c r="AS156" s="383" t="str">
        <f t="shared" si="0"/>
        <v/>
      </c>
      <c r="AT156" s="384" t="str">
        <f t="shared" si="1"/>
        <v/>
      </c>
      <c r="AU156" s="384" t="str">
        <f t="shared" si="2"/>
        <v/>
      </c>
      <c r="AV156" s="383" t="str">
        <f>IF(C156="","",INDEX('プルダウン（非表示予定）'!$G$62:$G$85,AJ156))</f>
        <v/>
      </c>
      <c r="AW156" s="383" t="str">
        <f t="shared" si="3"/>
        <v/>
      </c>
      <c r="BK156" s="100"/>
      <c r="BL156" s="100"/>
      <c r="BM156" s="100"/>
      <c r="BN156" s="100"/>
      <c r="CE156" s="74"/>
      <c r="CG156" s="74"/>
      <c r="DG156" s="227"/>
    </row>
    <row r="157" spans="1:111" s="47" customFormat="1" ht="35.25" customHeight="1">
      <c r="A157" s="57"/>
      <c r="B157" s="246">
        <v>20</v>
      </c>
      <c r="C157" s="404"/>
      <c r="D157" s="405"/>
      <c r="E157" s="405"/>
      <c r="F157" s="405"/>
      <c r="G157" s="405"/>
      <c r="H157" s="405"/>
      <c r="I157" s="467"/>
      <c r="J157" s="468"/>
      <c r="K157" s="404"/>
      <c r="L157" s="405"/>
      <c r="M157" s="405"/>
      <c r="N157" s="405"/>
      <c r="O157" s="405"/>
      <c r="P157" s="405"/>
      <c r="Q157" s="469"/>
      <c r="R157" s="416" t="str">
        <f>IFERROR(IF(C157="","",'プルダウン（非表示予定）'!$B$61),"")</f>
        <v/>
      </c>
      <c r="S157" s="416"/>
      <c r="T157" s="416" t="str">
        <f>IFERROR(IF(C157="","",INDEX('プルダウン（非表示予定）'!$C$62:$C$86,AJ157)),"")</f>
        <v/>
      </c>
      <c r="U157" s="416"/>
      <c r="V157" s="412" t="str">
        <f>IFERROR(INDEX('プルダウン（非表示予定）'!$J$50:$J$58,AK157),"")</f>
        <v/>
      </c>
      <c r="W157" s="413"/>
      <c r="X157" s="393"/>
      <c r="Y157" s="393"/>
      <c r="Z157" s="393"/>
      <c r="AA157" s="394"/>
      <c r="AB157" s="402"/>
      <c r="AC157" s="403"/>
      <c r="AI157" s="247"/>
      <c r="AJ157" s="211" t="e">
        <f>MATCH(R157,'プルダウン（非表示予定）'!$B$62:$B$86,0)</f>
        <v>#N/A</v>
      </c>
      <c r="AK157" s="227" t="e">
        <f>INDEX('プルダウン（非表示予定）'!$E$62:$E$86,AJ157)</f>
        <v>#N/A</v>
      </c>
      <c r="AL157" s="47" t="e">
        <f>MATCH(V157,'プルダウン（非表示予定）'!$J$50:$J$58,0)</f>
        <v>#N/A</v>
      </c>
      <c r="AN157" s="248"/>
      <c r="AO157" s="227" t="e">
        <f>INDEX('プルダウン（非表示予定）'!$B$50:$B$58,AL157)</f>
        <v>#N/A</v>
      </c>
      <c r="AP157" s="227" t="e">
        <f>INDEX('プルダウン（非表示予定）'!$C$50:$C$58,AL157)</f>
        <v>#N/A</v>
      </c>
      <c r="AQ157" s="47" t="e">
        <f>INDEX('プルダウン（非表示予定）'!$D$62:$D$86,AJ157)</f>
        <v>#N/A</v>
      </c>
      <c r="AS157" s="383" t="str">
        <f t="shared" si="0"/>
        <v/>
      </c>
      <c r="AT157" s="384" t="str">
        <f t="shared" si="1"/>
        <v/>
      </c>
      <c r="AU157" s="384" t="str">
        <f t="shared" si="2"/>
        <v/>
      </c>
      <c r="AV157" s="383" t="str">
        <f>IF(C157="","",INDEX('プルダウン（非表示予定）'!$G$62:$G$85,AJ157))</f>
        <v/>
      </c>
      <c r="AW157" s="383" t="str">
        <f t="shared" si="3"/>
        <v/>
      </c>
      <c r="BK157" s="100"/>
      <c r="BL157" s="100"/>
      <c r="BM157" s="100"/>
      <c r="BN157" s="100"/>
      <c r="CE157" s="74"/>
      <c r="CG157" s="74"/>
      <c r="DG157" s="227"/>
    </row>
    <row r="158" spans="1:111" s="47" customFormat="1" ht="35.25" customHeight="1">
      <c r="A158" s="57"/>
      <c r="B158" s="246">
        <v>21</v>
      </c>
      <c r="C158" s="404"/>
      <c r="D158" s="405"/>
      <c r="E158" s="405"/>
      <c r="F158" s="405"/>
      <c r="G158" s="405"/>
      <c r="H158" s="405"/>
      <c r="I158" s="467"/>
      <c r="J158" s="468"/>
      <c r="K158" s="404"/>
      <c r="L158" s="405"/>
      <c r="M158" s="405"/>
      <c r="N158" s="405"/>
      <c r="O158" s="405"/>
      <c r="P158" s="405"/>
      <c r="Q158" s="469"/>
      <c r="R158" s="416" t="str">
        <f>IFERROR(IF(C158="","",'プルダウン（非表示予定）'!$B$61),"")</f>
        <v/>
      </c>
      <c r="S158" s="416"/>
      <c r="T158" s="416" t="str">
        <f>IFERROR(IF(C158="","",INDEX('プルダウン（非表示予定）'!$C$62:$C$86,AJ158)),"")</f>
        <v/>
      </c>
      <c r="U158" s="416"/>
      <c r="V158" s="412" t="str">
        <f>IFERROR(INDEX('プルダウン（非表示予定）'!$J$50:$J$58,AK158),"")</f>
        <v/>
      </c>
      <c r="W158" s="413"/>
      <c r="X158" s="393"/>
      <c r="Y158" s="393"/>
      <c r="Z158" s="393"/>
      <c r="AA158" s="394"/>
      <c r="AB158" s="402"/>
      <c r="AC158" s="403"/>
      <c r="AI158" s="247"/>
      <c r="AJ158" s="211" t="e">
        <f>MATCH(R158,'プルダウン（非表示予定）'!$B$62:$B$86,0)</f>
        <v>#N/A</v>
      </c>
      <c r="AK158" s="227" t="e">
        <f>INDEX('プルダウン（非表示予定）'!$E$62:$E$86,AJ158)</f>
        <v>#N/A</v>
      </c>
      <c r="AL158" s="47" t="e">
        <f>MATCH(V158,'プルダウン（非表示予定）'!$J$50:$J$58,0)</f>
        <v>#N/A</v>
      </c>
      <c r="AN158" s="248"/>
      <c r="AO158" s="227" t="e">
        <f>INDEX('プルダウン（非表示予定）'!$B$50:$B$58,AL158)</f>
        <v>#N/A</v>
      </c>
      <c r="AP158" s="227" t="e">
        <f>INDEX('プルダウン（非表示予定）'!$C$50:$C$58,AL158)</f>
        <v>#N/A</v>
      </c>
      <c r="AQ158" s="47" t="e">
        <f>INDEX('プルダウン（非表示予定）'!$D$62:$D$86,AJ158)</f>
        <v>#N/A</v>
      </c>
      <c r="AS158" s="383" t="str">
        <f t="shared" si="0"/>
        <v/>
      </c>
      <c r="AT158" s="384" t="str">
        <f t="shared" si="1"/>
        <v/>
      </c>
      <c r="AU158" s="384" t="str">
        <f t="shared" si="2"/>
        <v/>
      </c>
      <c r="AV158" s="383" t="str">
        <f>IF(C158="","",INDEX('プルダウン（非表示予定）'!$G$62:$G$85,AJ158))</f>
        <v/>
      </c>
      <c r="AW158" s="383" t="str">
        <f t="shared" si="3"/>
        <v/>
      </c>
      <c r="BK158" s="100"/>
      <c r="BL158" s="100"/>
      <c r="BM158" s="100"/>
      <c r="BN158" s="100"/>
      <c r="CE158" s="74"/>
      <c r="CG158" s="74"/>
      <c r="DG158" s="227"/>
    </row>
    <row r="159" spans="1:111" s="47" customFormat="1" ht="35.25" customHeight="1">
      <c r="A159" s="57"/>
      <c r="B159" s="246">
        <v>22</v>
      </c>
      <c r="C159" s="404"/>
      <c r="D159" s="405"/>
      <c r="E159" s="405"/>
      <c r="F159" s="405"/>
      <c r="G159" s="405"/>
      <c r="H159" s="405"/>
      <c r="I159" s="467"/>
      <c r="J159" s="468"/>
      <c r="K159" s="404"/>
      <c r="L159" s="405"/>
      <c r="M159" s="405"/>
      <c r="N159" s="405"/>
      <c r="O159" s="405"/>
      <c r="P159" s="405"/>
      <c r="Q159" s="469"/>
      <c r="R159" s="416" t="str">
        <f>IFERROR(IF(C159="","",'プルダウン（非表示予定）'!$B$61),"")</f>
        <v/>
      </c>
      <c r="S159" s="416"/>
      <c r="T159" s="416" t="str">
        <f>IFERROR(IF(C159="","",INDEX('プルダウン（非表示予定）'!$C$62:$C$86,AJ159)),"")</f>
        <v/>
      </c>
      <c r="U159" s="416"/>
      <c r="V159" s="412" t="str">
        <f>IFERROR(INDEX('プルダウン（非表示予定）'!$J$50:$J$58,AK159),"")</f>
        <v/>
      </c>
      <c r="W159" s="413"/>
      <c r="X159" s="393"/>
      <c r="Y159" s="393"/>
      <c r="Z159" s="393"/>
      <c r="AA159" s="394"/>
      <c r="AB159" s="402"/>
      <c r="AC159" s="403"/>
      <c r="AI159" s="247"/>
      <c r="AJ159" s="211" t="e">
        <f>MATCH(R159,'プルダウン（非表示予定）'!$B$62:$B$86,0)</f>
        <v>#N/A</v>
      </c>
      <c r="AK159" s="227" t="e">
        <f>INDEX('プルダウン（非表示予定）'!$E$62:$E$86,AJ159)</f>
        <v>#N/A</v>
      </c>
      <c r="AL159" s="47" t="e">
        <f>MATCH(V159,'プルダウン（非表示予定）'!$J$50:$J$58,0)</f>
        <v>#N/A</v>
      </c>
      <c r="AN159" s="248"/>
      <c r="AO159" s="227" t="e">
        <f>INDEX('プルダウン（非表示予定）'!$B$50:$B$58,AL159)</f>
        <v>#N/A</v>
      </c>
      <c r="AP159" s="227" t="e">
        <f>INDEX('プルダウン（非表示予定）'!$C$50:$C$58,AL159)</f>
        <v>#N/A</v>
      </c>
      <c r="AQ159" s="47" t="e">
        <f>INDEX('プルダウン（非表示予定）'!$D$62:$D$86,AJ159)</f>
        <v>#N/A</v>
      </c>
      <c r="AS159" s="383" t="str">
        <f t="shared" si="0"/>
        <v/>
      </c>
      <c r="AT159" s="384" t="str">
        <f t="shared" si="1"/>
        <v/>
      </c>
      <c r="AU159" s="384" t="str">
        <f t="shared" si="2"/>
        <v/>
      </c>
      <c r="AV159" s="383" t="str">
        <f>IF(C159="","",INDEX('プルダウン（非表示予定）'!$G$62:$G$85,AJ159))</f>
        <v/>
      </c>
      <c r="AW159" s="383" t="str">
        <f t="shared" si="3"/>
        <v/>
      </c>
      <c r="BK159" s="100"/>
      <c r="BL159" s="100"/>
      <c r="BM159" s="100"/>
      <c r="BN159" s="100"/>
      <c r="CE159" s="74"/>
      <c r="CG159" s="74"/>
      <c r="DG159" s="227"/>
    </row>
    <row r="160" spans="1:111" s="47" customFormat="1" ht="35.25" customHeight="1">
      <c r="A160" s="57"/>
      <c r="B160" s="246">
        <v>23</v>
      </c>
      <c r="C160" s="404"/>
      <c r="D160" s="405"/>
      <c r="E160" s="405"/>
      <c r="F160" s="405"/>
      <c r="G160" s="405"/>
      <c r="H160" s="405"/>
      <c r="I160" s="467"/>
      <c r="J160" s="468"/>
      <c r="K160" s="404"/>
      <c r="L160" s="405"/>
      <c r="M160" s="405"/>
      <c r="N160" s="405"/>
      <c r="O160" s="405"/>
      <c r="P160" s="405"/>
      <c r="Q160" s="469"/>
      <c r="R160" s="416" t="str">
        <f>IFERROR(IF(C160="","",'プルダウン（非表示予定）'!$B$61),"")</f>
        <v/>
      </c>
      <c r="S160" s="416"/>
      <c r="T160" s="416" t="str">
        <f>IFERROR(IF(C160="","",INDEX('プルダウン（非表示予定）'!$C$62:$C$86,AJ160)),"")</f>
        <v/>
      </c>
      <c r="U160" s="416"/>
      <c r="V160" s="412" t="str">
        <f>IFERROR(INDEX('プルダウン（非表示予定）'!$J$50:$J$58,AK160),"")</f>
        <v/>
      </c>
      <c r="W160" s="413"/>
      <c r="X160" s="393"/>
      <c r="Y160" s="393"/>
      <c r="Z160" s="393"/>
      <c r="AA160" s="394"/>
      <c r="AB160" s="402"/>
      <c r="AC160" s="403"/>
      <c r="AI160" s="247"/>
      <c r="AJ160" s="211" t="e">
        <f>MATCH(R160,'プルダウン（非表示予定）'!$B$62:$B$86,0)</f>
        <v>#N/A</v>
      </c>
      <c r="AK160" s="227" t="e">
        <f>INDEX('プルダウン（非表示予定）'!$E$62:$E$86,AJ160)</f>
        <v>#N/A</v>
      </c>
      <c r="AL160" s="47" t="e">
        <f>MATCH(V160,'プルダウン（非表示予定）'!$J$50:$J$58,0)</f>
        <v>#N/A</v>
      </c>
      <c r="AN160" s="248"/>
      <c r="AO160" s="227" t="e">
        <f>INDEX('プルダウン（非表示予定）'!$B$50:$B$58,AL160)</f>
        <v>#N/A</v>
      </c>
      <c r="AP160" s="227" t="e">
        <f>INDEX('プルダウン（非表示予定）'!$C$50:$C$58,AL160)</f>
        <v>#N/A</v>
      </c>
      <c r="AQ160" s="47" t="e">
        <f>INDEX('プルダウン（非表示予定）'!$D$62:$D$86,AJ160)</f>
        <v>#N/A</v>
      </c>
      <c r="AS160" s="383" t="str">
        <f t="shared" si="0"/>
        <v/>
      </c>
      <c r="AT160" s="384" t="str">
        <f t="shared" si="1"/>
        <v/>
      </c>
      <c r="AU160" s="384" t="str">
        <f t="shared" si="2"/>
        <v/>
      </c>
      <c r="AV160" s="383" t="str">
        <f>IF(C160="","",INDEX('プルダウン（非表示予定）'!$G$62:$G$85,AJ160))</f>
        <v/>
      </c>
      <c r="AW160" s="383" t="str">
        <f t="shared" si="3"/>
        <v/>
      </c>
      <c r="BK160" s="100"/>
      <c r="BL160" s="100"/>
      <c r="BM160" s="100"/>
      <c r="BN160" s="100"/>
      <c r="CE160" s="74"/>
      <c r="CG160" s="74"/>
      <c r="DG160" s="227"/>
    </row>
    <row r="161" spans="1:111" s="47" customFormat="1" ht="35.25" customHeight="1">
      <c r="A161" s="57"/>
      <c r="B161" s="246">
        <v>24</v>
      </c>
      <c r="C161" s="404"/>
      <c r="D161" s="405"/>
      <c r="E161" s="405"/>
      <c r="F161" s="405"/>
      <c r="G161" s="405"/>
      <c r="H161" s="405"/>
      <c r="I161" s="467"/>
      <c r="J161" s="468"/>
      <c r="K161" s="404"/>
      <c r="L161" s="405"/>
      <c r="M161" s="405"/>
      <c r="N161" s="405"/>
      <c r="O161" s="405"/>
      <c r="P161" s="405"/>
      <c r="Q161" s="469"/>
      <c r="R161" s="416" t="str">
        <f>IFERROR(IF(C161="","",'プルダウン（非表示予定）'!$B$61),"")</f>
        <v/>
      </c>
      <c r="S161" s="416"/>
      <c r="T161" s="416" t="str">
        <f>IFERROR(IF(C161="","",INDEX('プルダウン（非表示予定）'!$C$62:$C$86,AJ161)),"")</f>
        <v/>
      </c>
      <c r="U161" s="416"/>
      <c r="V161" s="412" t="str">
        <f>IFERROR(INDEX('プルダウン（非表示予定）'!$J$50:$J$58,AK161),"")</f>
        <v/>
      </c>
      <c r="W161" s="413"/>
      <c r="X161" s="393"/>
      <c r="Y161" s="393"/>
      <c r="Z161" s="393"/>
      <c r="AA161" s="394"/>
      <c r="AB161" s="402"/>
      <c r="AC161" s="403"/>
      <c r="AI161" s="247"/>
      <c r="AJ161" s="211" t="e">
        <f>MATCH(R161,'プルダウン（非表示予定）'!$B$62:$B$86,0)</f>
        <v>#N/A</v>
      </c>
      <c r="AK161" s="227" t="e">
        <f>INDEX('プルダウン（非表示予定）'!$E$62:$E$86,AJ161)</f>
        <v>#N/A</v>
      </c>
      <c r="AL161" s="47" t="e">
        <f>MATCH(V161,'プルダウン（非表示予定）'!$J$50:$J$58,0)</f>
        <v>#N/A</v>
      </c>
      <c r="AN161" s="248"/>
      <c r="AO161" s="227" t="e">
        <f>INDEX('プルダウン（非表示予定）'!$B$50:$B$58,AL161)</f>
        <v>#N/A</v>
      </c>
      <c r="AP161" s="227" t="e">
        <f>INDEX('プルダウン（非表示予定）'!$C$50:$C$58,AL161)</f>
        <v>#N/A</v>
      </c>
      <c r="AQ161" s="47" t="e">
        <f>INDEX('プルダウン（非表示予定）'!$D$62:$D$86,AJ161)</f>
        <v>#N/A</v>
      </c>
      <c r="AS161" s="383" t="str">
        <f t="shared" si="0"/>
        <v/>
      </c>
      <c r="AT161" s="384" t="str">
        <f t="shared" si="1"/>
        <v/>
      </c>
      <c r="AU161" s="384" t="str">
        <f t="shared" si="2"/>
        <v/>
      </c>
      <c r="AV161" s="383" t="str">
        <f>IF(C161="","",INDEX('プルダウン（非表示予定）'!$G$62:$G$85,AJ161))</f>
        <v/>
      </c>
      <c r="AW161" s="383" t="str">
        <f t="shared" si="3"/>
        <v/>
      </c>
      <c r="BK161" s="100"/>
      <c r="BL161" s="100"/>
      <c r="BM161" s="100"/>
      <c r="BN161" s="100"/>
      <c r="CE161" s="74"/>
      <c r="CG161" s="74"/>
      <c r="DG161" s="227"/>
    </row>
    <row r="162" spans="1:111" s="47" customFormat="1" ht="35.25" customHeight="1">
      <c r="A162" s="57"/>
      <c r="B162" s="246">
        <v>25</v>
      </c>
      <c r="C162" s="404"/>
      <c r="D162" s="405"/>
      <c r="E162" s="405"/>
      <c r="F162" s="405"/>
      <c r="G162" s="405"/>
      <c r="H162" s="405"/>
      <c r="I162" s="467"/>
      <c r="J162" s="468"/>
      <c r="K162" s="404"/>
      <c r="L162" s="405"/>
      <c r="M162" s="405"/>
      <c r="N162" s="405"/>
      <c r="O162" s="405"/>
      <c r="P162" s="405"/>
      <c r="Q162" s="469"/>
      <c r="R162" s="416" t="str">
        <f>IFERROR(IF(C162="","",'プルダウン（非表示予定）'!$B$61),"")</f>
        <v/>
      </c>
      <c r="S162" s="416"/>
      <c r="T162" s="416" t="str">
        <f>IFERROR(IF(C162="","",INDEX('プルダウン（非表示予定）'!$C$62:$C$86,AJ162)),"")</f>
        <v/>
      </c>
      <c r="U162" s="416"/>
      <c r="V162" s="412" t="str">
        <f>IFERROR(INDEX('プルダウン（非表示予定）'!$J$50:$J$58,AK162),"")</f>
        <v/>
      </c>
      <c r="W162" s="413"/>
      <c r="X162" s="393"/>
      <c r="Y162" s="393"/>
      <c r="Z162" s="393"/>
      <c r="AA162" s="394"/>
      <c r="AB162" s="402"/>
      <c r="AC162" s="403"/>
      <c r="AI162" s="247"/>
      <c r="AJ162" s="211" t="e">
        <f>MATCH(R162,'プルダウン（非表示予定）'!$B$62:$B$86,0)</f>
        <v>#N/A</v>
      </c>
      <c r="AK162" s="227" t="e">
        <f>INDEX('プルダウン（非表示予定）'!$E$62:$E$86,AJ162)</f>
        <v>#N/A</v>
      </c>
      <c r="AL162" s="47" t="e">
        <f>MATCH(V162,'プルダウン（非表示予定）'!$J$50:$J$58,0)</f>
        <v>#N/A</v>
      </c>
      <c r="AN162" s="248"/>
      <c r="AO162" s="227" t="e">
        <f>INDEX('プルダウン（非表示予定）'!$B$50:$B$58,AL162)</f>
        <v>#N/A</v>
      </c>
      <c r="AP162" s="227" t="e">
        <f>INDEX('プルダウン（非表示予定）'!$C$50:$C$58,AL162)</f>
        <v>#N/A</v>
      </c>
      <c r="AQ162" s="47" t="e">
        <f>INDEX('プルダウン（非表示予定）'!$D$62:$D$86,AJ162)</f>
        <v>#N/A</v>
      </c>
      <c r="AS162" s="383" t="str">
        <f t="shared" si="0"/>
        <v/>
      </c>
      <c r="AT162" s="384" t="str">
        <f t="shared" si="1"/>
        <v/>
      </c>
      <c r="AU162" s="384" t="str">
        <f t="shared" si="2"/>
        <v/>
      </c>
      <c r="AV162" s="383" t="str">
        <f>IF(C162="","",INDEX('プルダウン（非表示予定）'!$G$62:$G$85,AJ162))</f>
        <v/>
      </c>
      <c r="AW162" s="383" t="str">
        <f t="shared" si="3"/>
        <v/>
      </c>
      <c r="BK162" s="100"/>
      <c r="BL162" s="100"/>
      <c r="BM162" s="100"/>
      <c r="BN162" s="100"/>
      <c r="CE162" s="74"/>
      <c r="CG162" s="74"/>
      <c r="DG162" s="227"/>
    </row>
    <row r="163" spans="1:111" s="47" customFormat="1" ht="35.25" customHeight="1">
      <c r="A163" s="57"/>
      <c r="B163" s="246">
        <v>26</v>
      </c>
      <c r="C163" s="404"/>
      <c r="D163" s="405"/>
      <c r="E163" s="405"/>
      <c r="F163" s="405"/>
      <c r="G163" s="405"/>
      <c r="H163" s="405"/>
      <c r="I163" s="467"/>
      <c r="J163" s="468"/>
      <c r="K163" s="404"/>
      <c r="L163" s="405"/>
      <c r="M163" s="405"/>
      <c r="N163" s="405"/>
      <c r="O163" s="405"/>
      <c r="P163" s="405"/>
      <c r="Q163" s="469"/>
      <c r="R163" s="416" t="str">
        <f>IFERROR(IF(C163="","",'プルダウン（非表示予定）'!$B$61),"")</f>
        <v/>
      </c>
      <c r="S163" s="416"/>
      <c r="T163" s="416" t="str">
        <f>IFERROR(IF(C163="","",INDEX('プルダウン（非表示予定）'!$C$62:$C$86,AJ163)),"")</f>
        <v/>
      </c>
      <c r="U163" s="416"/>
      <c r="V163" s="412" t="str">
        <f>IFERROR(INDEX('プルダウン（非表示予定）'!$J$50:$J$58,AK163),"")</f>
        <v/>
      </c>
      <c r="W163" s="413"/>
      <c r="X163" s="393"/>
      <c r="Y163" s="393"/>
      <c r="Z163" s="393"/>
      <c r="AA163" s="394"/>
      <c r="AB163" s="402"/>
      <c r="AC163" s="403"/>
      <c r="AI163" s="247"/>
      <c r="AJ163" s="211" t="e">
        <f>MATCH(R163,'プルダウン（非表示予定）'!$B$62:$B$86,0)</f>
        <v>#N/A</v>
      </c>
      <c r="AK163" s="227" t="e">
        <f>INDEX('プルダウン（非表示予定）'!$E$62:$E$86,AJ163)</f>
        <v>#N/A</v>
      </c>
      <c r="AL163" s="47" t="e">
        <f>MATCH(V163,'プルダウン（非表示予定）'!$J$50:$J$58,0)</f>
        <v>#N/A</v>
      </c>
      <c r="AN163" s="248"/>
      <c r="AO163" s="227" t="e">
        <f>INDEX('プルダウン（非表示予定）'!$B$50:$B$58,AL163)</f>
        <v>#N/A</v>
      </c>
      <c r="AP163" s="227" t="e">
        <f>INDEX('プルダウン（非表示予定）'!$C$50:$C$58,AL163)</f>
        <v>#N/A</v>
      </c>
      <c r="AQ163" s="47" t="e">
        <f>INDEX('プルダウン（非表示予定）'!$D$62:$D$86,AJ163)</f>
        <v>#N/A</v>
      </c>
      <c r="AS163" s="383" t="str">
        <f t="shared" si="0"/>
        <v/>
      </c>
      <c r="AT163" s="384" t="str">
        <f t="shared" si="1"/>
        <v/>
      </c>
      <c r="AU163" s="384" t="str">
        <f t="shared" si="2"/>
        <v/>
      </c>
      <c r="AV163" s="383" t="str">
        <f>IF(C163="","",INDEX('プルダウン（非表示予定）'!$G$62:$G$85,AJ163))</f>
        <v/>
      </c>
      <c r="AW163" s="383" t="str">
        <f t="shared" si="3"/>
        <v/>
      </c>
      <c r="BK163" s="100"/>
      <c r="BL163" s="100"/>
      <c r="BM163" s="100"/>
      <c r="BN163" s="100"/>
      <c r="CE163" s="74"/>
      <c r="CG163" s="74"/>
      <c r="DG163" s="227"/>
    </row>
    <row r="164" spans="1:111" s="47" customFormat="1" ht="35.25" customHeight="1">
      <c r="A164" s="57"/>
      <c r="B164" s="246">
        <v>27</v>
      </c>
      <c r="C164" s="404"/>
      <c r="D164" s="405"/>
      <c r="E164" s="405"/>
      <c r="F164" s="405"/>
      <c r="G164" s="405"/>
      <c r="H164" s="405"/>
      <c r="I164" s="467"/>
      <c r="J164" s="468"/>
      <c r="K164" s="404"/>
      <c r="L164" s="405"/>
      <c r="M164" s="405"/>
      <c r="N164" s="405"/>
      <c r="O164" s="405"/>
      <c r="P164" s="405"/>
      <c r="Q164" s="469"/>
      <c r="R164" s="416" t="str">
        <f>IFERROR(IF(C164="","",'プルダウン（非表示予定）'!$B$61),"")</f>
        <v/>
      </c>
      <c r="S164" s="416"/>
      <c r="T164" s="416" t="str">
        <f>IFERROR(IF(C164="","",INDEX('プルダウン（非表示予定）'!$C$62:$C$86,AJ164)),"")</f>
        <v/>
      </c>
      <c r="U164" s="416"/>
      <c r="V164" s="412" t="str">
        <f>IFERROR(INDEX('プルダウン（非表示予定）'!$J$50:$J$58,AK164),"")</f>
        <v/>
      </c>
      <c r="W164" s="413"/>
      <c r="X164" s="393"/>
      <c r="Y164" s="393"/>
      <c r="Z164" s="393"/>
      <c r="AA164" s="394"/>
      <c r="AB164" s="402"/>
      <c r="AC164" s="403"/>
      <c r="AI164" s="247"/>
      <c r="AJ164" s="211" t="e">
        <f>MATCH(R164,'プルダウン（非表示予定）'!$B$62:$B$86,0)</f>
        <v>#N/A</v>
      </c>
      <c r="AK164" s="227" t="e">
        <f>INDEX('プルダウン（非表示予定）'!$E$62:$E$86,AJ164)</f>
        <v>#N/A</v>
      </c>
      <c r="AL164" s="47" t="e">
        <f>MATCH(V164,'プルダウン（非表示予定）'!$J$50:$J$58,0)</f>
        <v>#N/A</v>
      </c>
      <c r="AN164" s="248"/>
      <c r="AO164" s="227" t="e">
        <f>INDEX('プルダウン（非表示予定）'!$B$50:$B$58,AL164)</f>
        <v>#N/A</v>
      </c>
      <c r="AP164" s="227" t="e">
        <f>INDEX('プルダウン（非表示予定）'!$C$50:$C$58,AL164)</f>
        <v>#N/A</v>
      </c>
      <c r="AQ164" s="47" t="e">
        <f>INDEX('プルダウン（非表示予定）'!$D$62:$D$86,AJ164)</f>
        <v>#N/A</v>
      </c>
      <c r="AS164" s="383" t="str">
        <f t="shared" si="0"/>
        <v/>
      </c>
      <c r="AT164" s="384" t="str">
        <f t="shared" si="1"/>
        <v/>
      </c>
      <c r="AU164" s="384" t="str">
        <f t="shared" si="2"/>
        <v/>
      </c>
      <c r="AV164" s="383" t="str">
        <f>IF(C164="","",INDEX('プルダウン（非表示予定）'!$G$62:$G$85,AJ164))</f>
        <v/>
      </c>
      <c r="AW164" s="383" t="str">
        <f t="shared" si="3"/>
        <v/>
      </c>
      <c r="BK164" s="100"/>
      <c r="BL164" s="100"/>
      <c r="BM164" s="100"/>
      <c r="BN164" s="100"/>
      <c r="CE164" s="74"/>
      <c r="CG164" s="74"/>
      <c r="DG164" s="227"/>
    </row>
    <row r="165" spans="1:111" s="47" customFormat="1" ht="35.25" customHeight="1">
      <c r="A165" s="57"/>
      <c r="B165" s="246">
        <v>28</v>
      </c>
      <c r="C165" s="404"/>
      <c r="D165" s="405"/>
      <c r="E165" s="405"/>
      <c r="F165" s="405"/>
      <c r="G165" s="405"/>
      <c r="H165" s="405"/>
      <c r="I165" s="467"/>
      <c r="J165" s="468"/>
      <c r="K165" s="404"/>
      <c r="L165" s="405"/>
      <c r="M165" s="405"/>
      <c r="N165" s="405"/>
      <c r="O165" s="405"/>
      <c r="P165" s="405"/>
      <c r="Q165" s="469"/>
      <c r="R165" s="416" t="str">
        <f>IFERROR(IF(C165="","",'プルダウン（非表示予定）'!$B$61),"")</f>
        <v/>
      </c>
      <c r="S165" s="416"/>
      <c r="T165" s="416" t="str">
        <f>IFERROR(IF(C165="","",INDEX('プルダウン（非表示予定）'!$C$62:$C$86,AJ165)),"")</f>
        <v/>
      </c>
      <c r="U165" s="416"/>
      <c r="V165" s="412" t="str">
        <f>IFERROR(INDEX('プルダウン（非表示予定）'!$J$50:$J$58,AK165),"")</f>
        <v/>
      </c>
      <c r="W165" s="413"/>
      <c r="X165" s="393"/>
      <c r="Y165" s="393"/>
      <c r="Z165" s="393"/>
      <c r="AA165" s="394"/>
      <c r="AB165" s="402"/>
      <c r="AC165" s="403"/>
      <c r="AI165" s="247"/>
      <c r="AJ165" s="211" t="e">
        <f>MATCH(R165,'プルダウン（非表示予定）'!$B$62:$B$86,0)</f>
        <v>#N/A</v>
      </c>
      <c r="AK165" s="227" t="e">
        <f>INDEX('プルダウン（非表示予定）'!$E$62:$E$86,AJ165)</f>
        <v>#N/A</v>
      </c>
      <c r="AL165" s="47" t="e">
        <f>MATCH(V165,'プルダウン（非表示予定）'!$J$50:$J$58,0)</f>
        <v>#N/A</v>
      </c>
      <c r="AN165" s="248"/>
      <c r="AO165" s="227" t="e">
        <f>INDEX('プルダウン（非表示予定）'!$B$50:$B$58,AL165)</f>
        <v>#N/A</v>
      </c>
      <c r="AP165" s="227" t="e">
        <f>INDEX('プルダウン（非表示予定）'!$C$50:$C$58,AL165)</f>
        <v>#N/A</v>
      </c>
      <c r="AQ165" s="47" t="e">
        <f>INDEX('プルダウン（非表示予定）'!$D$62:$D$86,AJ165)</f>
        <v>#N/A</v>
      </c>
      <c r="AS165" s="383" t="str">
        <f t="shared" si="0"/>
        <v/>
      </c>
      <c r="AT165" s="384" t="str">
        <f t="shared" si="1"/>
        <v/>
      </c>
      <c r="AU165" s="384" t="str">
        <f t="shared" si="2"/>
        <v/>
      </c>
      <c r="AV165" s="383" t="str">
        <f>IF(C165="","",INDEX('プルダウン（非表示予定）'!$G$62:$G$85,AJ165))</f>
        <v/>
      </c>
      <c r="AW165" s="383" t="str">
        <f t="shared" si="3"/>
        <v/>
      </c>
      <c r="BK165" s="100"/>
      <c r="BL165" s="100"/>
      <c r="BM165" s="100"/>
      <c r="BN165" s="100"/>
      <c r="CE165" s="74"/>
      <c r="CG165" s="74"/>
      <c r="DG165" s="227"/>
    </row>
    <row r="166" spans="1:111" s="47" customFormat="1" ht="35.25" customHeight="1">
      <c r="A166" s="57"/>
      <c r="B166" s="246">
        <v>29</v>
      </c>
      <c r="C166" s="404"/>
      <c r="D166" s="405"/>
      <c r="E166" s="405"/>
      <c r="F166" s="405"/>
      <c r="G166" s="405"/>
      <c r="H166" s="405"/>
      <c r="I166" s="467"/>
      <c r="J166" s="468"/>
      <c r="K166" s="404"/>
      <c r="L166" s="405"/>
      <c r="M166" s="405"/>
      <c r="N166" s="405"/>
      <c r="O166" s="405"/>
      <c r="P166" s="405"/>
      <c r="Q166" s="469"/>
      <c r="R166" s="416" t="str">
        <f>IFERROR(IF(C166="","",'プルダウン（非表示予定）'!$B$61),"")</f>
        <v/>
      </c>
      <c r="S166" s="416"/>
      <c r="T166" s="416" t="str">
        <f>IFERROR(IF(C166="","",INDEX('プルダウン（非表示予定）'!$C$62:$C$86,AJ166)),"")</f>
        <v/>
      </c>
      <c r="U166" s="416"/>
      <c r="V166" s="412" t="str">
        <f>IFERROR(INDEX('プルダウン（非表示予定）'!$J$50:$J$58,AK166),"")</f>
        <v/>
      </c>
      <c r="W166" s="413"/>
      <c r="X166" s="393"/>
      <c r="Y166" s="393"/>
      <c r="Z166" s="393"/>
      <c r="AA166" s="394"/>
      <c r="AB166" s="402"/>
      <c r="AC166" s="403"/>
      <c r="AI166" s="247"/>
      <c r="AJ166" s="211" t="e">
        <f>MATCH(R166,'プルダウン（非表示予定）'!$B$62:$B$86,0)</f>
        <v>#N/A</v>
      </c>
      <c r="AK166" s="227" t="e">
        <f>INDEX('プルダウン（非表示予定）'!$E$62:$E$86,AJ166)</f>
        <v>#N/A</v>
      </c>
      <c r="AL166" s="47" t="e">
        <f>MATCH(V166,'プルダウン（非表示予定）'!$J$50:$J$58,0)</f>
        <v>#N/A</v>
      </c>
      <c r="AN166" s="248"/>
      <c r="AO166" s="227" t="e">
        <f>INDEX('プルダウン（非表示予定）'!$B$50:$B$58,AL166)</f>
        <v>#N/A</v>
      </c>
      <c r="AP166" s="227" t="e">
        <f>INDEX('プルダウン（非表示予定）'!$C$50:$C$58,AL166)</f>
        <v>#N/A</v>
      </c>
      <c r="AQ166" s="47" t="e">
        <f>INDEX('プルダウン（非表示予定）'!$D$62:$D$86,AJ166)</f>
        <v>#N/A</v>
      </c>
      <c r="AS166" s="383" t="str">
        <f t="shared" si="0"/>
        <v/>
      </c>
      <c r="AT166" s="384" t="str">
        <f t="shared" si="1"/>
        <v/>
      </c>
      <c r="AU166" s="384" t="str">
        <f t="shared" si="2"/>
        <v/>
      </c>
      <c r="AV166" s="383" t="str">
        <f>IF(C166="","",INDEX('プルダウン（非表示予定）'!$G$62:$G$85,AJ166))</f>
        <v/>
      </c>
      <c r="AW166" s="383" t="str">
        <f t="shared" si="3"/>
        <v/>
      </c>
      <c r="BK166" s="100"/>
      <c r="BL166" s="100"/>
      <c r="BM166" s="100"/>
      <c r="BN166" s="100"/>
      <c r="CE166" s="74"/>
      <c r="CG166" s="74"/>
      <c r="DG166" s="227"/>
    </row>
    <row r="167" spans="1:111" s="47" customFormat="1" ht="35.25" customHeight="1">
      <c r="A167" s="57"/>
      <c r="B167" s="246">
        <v>30</v>
      </c>
      <c r="C167" s="404"/>
      <c r="D167" s="405"/>
      <c r="E167" s="405"/>
      <c r="F167" s="405"/>
      <c r="G167" s="405"/>
      <c r="H167" s="405"/>
      <c r="I167" s="467"/>
      <c r="J167" s="468"/>
      <c r="K167" s="404"/>
      <c r="L167" s="405"/>
      <c r="M167" s="405"/>
      <c r="N167" s="405"/>
      <c r="O167" s="405"/>
      <c r="P167" s="405"/>
      <c r="Q167" s="469"/>
      <c r="R167" s="416" t="str">
        <f>IFERROR(IF(C167="","",'プルダウン（非表示予定）'!$B$61),"")</f>
        <v/>
      </c>
      <c r="S167" s="416"/>
      <c r="T167" s="416" t="str">
        <f>IFERROR(IF(C167="","",INDEX('プルダウン（非表示予定）'!$C$62:$C$86,AJ167)),"")</f>
        <v/>
      </c>
      <c r="U167" s="416"/>
      <c r="V167" s="412" t="str">
        <f>IFERROR(INDEX('プルダウン（非表示予定）'!$J$50:$J$58,AK167),"")</f>
        <v/>
      </c>
      <c r="W167" s="413"/>
      <c r="X167" s="393"/>
      <c r="Y167" s="393"/>
      <c r="Z167" s="393"/>
      <c r="AA167" s="394"/>
      <c r="AB167" s="402"/>
      <c r="AC167" s="403"/>
      <c r="AI167" s="247"/>
      <c r="AJ167" s="211" t="e">
        <f>MATCH(R167,'プルダウン（非表示予定）'!$B$62:$B$86,0)</f>
        <v>#N/A</v>
      </c>
      <c r="AK167" s="227" t="e">
        <f>INDEX('プルダウン（非表示予定）'!$E$62:$E$86,AJ167)</f>
        <v>#N/A</v>
      </c>
      <c r="AL167" s="47" t="e">
        <f>MATCH(V167,'プルダウン（非表示予定）'!$J$50:$J$58,0)</f>
        <v>#N/A</v>
      </c>
      <c r="AN167" s="248"/>
      <c r="AO167" s="227" t="e">
        <f>INDEX('プルダウン（非表示予定）'!$B$50:$B$58,AL167)</f>
        <v>#N/A</v>
      </c>
      <c r="AP167" s="227" t="e">
        <f>INDEX('プルダウン（非表示予定）'!$C$50:$C$58,AL167)</f>
        <v>#N/A</v>
      </c>
      <c r="AQ167" s="47" t="e">
        <f>INDEX('プルダウン（非表示予定）'!$D$62:$D$86,AJ167)</f>
        <v>#N/A</v>
      </c>
      <c r="AS167" s="383" t="str">
        <f t="shared" si="0"/>
        <v/>
      </c>
      <c r="AT167" s="384" t="str">
        <f t="shared" si="1"/>
        <v/>
      </c>
      <c r="AU167" s="384" t="str">
        <f t="shared" si="2"/>
        <v/>
      </c>
      <c r="AV167" s="383" t="str">
        <f>IF(C167="","",INDEX('プルダウン（非表示予定）'!$G$62:$G$85,AJ167))</f>
        <v/>
      </c>
      <c r="AW167" s="383" t="str">
        <f t="shared" si="3"/>
        <v/>
      </c>
      <c r="BK167" s="100"/>
      <c r="BL167" s="100"/>
      <c r="BM167" s="100"/>
      <c r="BN167" s="100"/>
      <c r="CE167" s="74"/>
      <c r="CG167" s="74"/>
      <c r="DG167" s="227"/>
    </row>
    <row r="168" spans="1:111" s="47" customFormat="1" ht="35.25" customHeight="1">
      <c r="A168" s="57"/>
      <c r="B168" s="246">
        <v>31</v>
      </c>
      <c r="C168" s="404"/>
      <c r="D168" s="405"/>
      <c r="E168" s="405"/>
      <c r="F168" s="405"/>
      <c r="G168" s="405"/>
      <c r="H168" s="405"/>
      <c r="I168" s="467"/>
      <c r="J168" s="468"/>
      <c r="K168" s="404"/>
      <c r="L168" s="405"/>
      <c r="M168" s="405"/>
      <c r="N168" s="405"/>
      <c r="O168" s="405"/>
      <c r="P168" s="405"/>
      <c r="Q168" s="469"/>
      <c r="R168" s="416" t="str">
        <f>IFERROR(IF(C168="","",'プルダウン（非表示予定）'!$B$61),"")</f>
        <v/>
      </c>
      <c r="S168" s="416"/>
      <c r="T168" s="416" t="str">
        <f>IFERROR(IF(C168="","",INDEX('プルダウン（非表示予定）'!$C$62:$C$86,AJ168)),"")</f>
        <v/>
      </c>
      <c r="U168" s="416"/>
      <c r="V168" s="412" t="str">
        <f>IFERROR(INDEX('プルダウン（非表示予定）'!$J$50:$J$58,AK168),"")</f>
        <v/>
      </c>
      <c r="W168" s="413"/>
      <c r="X168" s="393"/>
      <c r="Y168" s="393"/>
      <c r="Z168" s="393"/>
      <c r="AA168" s="394"/>
      <c r="AB168" s="402"/>
      <c r="AC168" s="403"/>
      <c r="AI168" s="247"/>
      <c r="AJ168" s="211" t="e">
        <f>MATCH(R168,'プルダウン（非表示予定）'!$B$62:$B$86,0)</f>
        <v>#N/A</v>
      </c>
      <c r="AK168" s="227" t="e">
        <f>INDEX('プルダウン（非表示予定）'!$E$62:$E$86,AJ168)</f>
        <v>#N/A</v>
      </c>
      <c r="AL168" s="47" t="e">
        <f>MATCH(V168,'プルダウン（非表示予定）'!$J$50:$J$58,0)</f>
        <v>#N/A</v>
      </c>
      <c r="AN168" s="248"/>
      <c r="AO168" s="227" t="e">
        <f>INDEX('プルダウン（非表示予定）'!$B$50:$B$58,AL168)</f>
        <v>#N/A</v>
      </c>
      <c r="AP168" s="227" t="e">
        <f>INDEX('プルダウン（非表示予定）'!$C$50:$C$58,AL168)</f>
        <v>#N/A</v>
      </c>
      <c r="AQ168" s="47" t="e">
        <f>INDEX('プルダウン（非表示予定）'!$D$62:$D$86,AJ168)</f>
        <v>#N/A</v>
      </c>
      <c r="AS168" s="383" t="str">
        <f t="shared" si="0"/>
        <v/>
      </c>
      <c r="AT168" s="384" t="str">
        <f t="shared" si="1"/>
        <v/>
      </c>
      <c r="AU168" s="384" t="str">
        <f t="shared" si="2"/>
        <v/>
      </c>
      <c r="AV168" s="383" t="str">
        <f>IF(C168="","",INDEX('プルダウン（非表示予定）'!$G$62:$G$85,AJ168))</f>
        <v/>
      </c>
      <c r="AW168" s="383" t="str">
        <f t="shared" si="3"/>
        <v/>
      </c>
      <c r="BK168" s="100"/>
      <c r="BL168" s="100"/>
      <c r="BM168" s="100"/>
      <c r="BN168" s="100"/>
      <c r="CE168" s="74"/>
      <c r="CG168" s="74"/>
      <c r="DG168" s="227"/>
    </row>
    <row r="169" spans="1:111" s="47" customFormat="1" ht="35.25" customHeight="1">
      <c r="A169" s="57"/>
      <c r="B169" s="246">
        <v>32</v>
      </c>
      <c r="C169" s="404"/>
      <c r="D169" s="405"/>
      <c r="E169" s="405"/>
      <c r="F169" s="405"/>
      <c r="G169" s="405"/>
      <c r="H169" s="405"/>
      <c r="I169" s="467"/>
      <c r="J169" s="468"/>
      <c r="K169" s="404"/>
      <c r="L169" s="405"/>
      <c r="M169" s="405"/>
      <c r="N169" s="405"/>
      <c r="O169" s="405"/>
      <c r="P169" s="405"/>
      <c r="Q169" s="469"/>
      <c r="R169" s="416" t="str">
        <f>IFERROR(IF(C169="","",'プルダウン（非表示予定）'!$B$61),"")</f>
        <v/>
      </c>
      <c r="S169" s="416"/>
      <c r="T169" s="416" t="str">
        <f>IFERROR(IF(C169="","",INDEX('プルダウン（非表示予定）'!$C$62:$C$86,AJ169)),"")</f>
        <v/>
      </c>
      <c r="U169" s="416"/>
      <c r="V169" s="412" t="str">
        <f>IFERROR(INDEX('プルダウン（非表示予定）'!$J$50:$J$58,AK169),"")</f>
        <v/>
      </c>
      <c r="W169" s="413"/>
      <c r="X169" s="393"/>
      <c r="Y169" s="393"/>
      <c r="Z169" s="393"/>
      <c r="AA169" s="394"/>
      <c r="AB169" s="402"/>
      <c r="AC169" s="403"/>
      <c r="AI169" s="247"/>
      <c r="AJ169" s="211" t="e">
        <f>MATCH(R169,'プルダウン（非表示予定）'!$B$62:$B$86,0)</f>
        <v>#N/A</v>
      </c>
      <c r="AK169" s="227" t="e">
        <f>INDEX('プルダウン（非表示予定）'!$E$62:$E$86,AJ169)</f>
        <v>#N/A</v>
      </c>
      <c r="AL169" s="47" t="e">
        <f>MATCH(V169,'プルダウン（非表示予定）'!$J$50:$J$58,0)</f>
        <v>#N/A</v>
      </c>
      <c r="AN169" s="248"/>
      <c r="AO169" s="227" t="e">
        <f>INDEX('プルダウン（非表示予定）'!$B$50:$B$58,AL169)</f>
        <v>#N/A</v>
      </c>
      <c r="AP169" s="227" t="e">
        <f>INDEX('プルダウン（非表示予定）'!$C$50:$C$58,AL169)</f>
        <v>#N/A</v>
      </c>
      <c r="AQ169" s="47" t="e">
        <f>INDEX('プルダウン（非表示予定）'!$D$62:$D$86,AJ169)</f>
        <v>#N/A</v>
      </c>
      <c r="AS169" s="383" t="str">
        <f t="shared" si="0"/>
        <v/>
      </c>
      <c r="AT169" s="384" t="str">
        <f t="shared" si="1"/>
        <v/>
      </c>
      <c r="AU169" s="384" t="str">
        <f t="shared" si="2"/>
        <v/>
      </c>
      <c r="AV169" s="383" t="str">
        <f>IF(C169="","",INDEX('プルダウン（非表示予定）'!$G$62:$G$85,AJ169))</f>
        <v/>
      </c>
      <c r="AW169" s="383" t="str">
        <f t="shared" si="3"/>
        <v/>
      </c>
      <c r="BK169" s="100"/>
      <c r="BL169" s="100"/>
      <c r="BM169" s="100"/>
      <c r="BN169" s="100"/>
      <c r="CE169" s="74"/>
      <c r="CG169" s="74"/>
      <c r="DG169" s="227"/>
    </row>
    <row r="170" spans="1:111" s="47" customFormat="1" ht="35.25" customHeight="1">
      <c r="A170" s="57"/>
      <c r="B170" s="246">
        <v>33</v>
      </c>
      <c r="C170" s="404"/>
      <c r="D170" s="405"/>
      <c r="E170" s="405"/>
      <c r="F170" s="405"/>
      <c r="G170" s="405"/>
      <c r="H170" s="405"/>
      <c r="I170" s="467"/>
      <c r="J170" s="468"/>
      <c r="K170" s="404"/>
      <c r="L170" s="405"/>
      <c r="M170" s="405"/>
      <c r="N170" s="405"/>
      <c r="O170" s="405"/>
      <c r="P170" s="405"/>
      <c r="Q170" s="469"/>
      <c r="R170" s="416" t="str">
        <f>IFERROR(IF(C170="","",'プルダウン（非表示予定）'!$B$61),"")</f>
        <v/>
      </c>
      <c r="S170" s="416"/>
      <c r="T170" s="416" t="str">
        <f>IFERROR(IF(C170="","",INDEX('プルダウン（非表示予定）'!$C$62:$C$86,AJ170)),"")</f>
        <v/>
      </c>
      <c r="U170" s="416"/>
      <c r="V170" s="412" t="str">
        <f>IFERROR(INDEX('プルダウン（非表示予定）'!$J$50:$J$58,AK170),"")</f>
        <v/>
      </c>
      <c r="W170" s="413"/>
      <c r="X170" s="393"/>
      <c r="Y170" s="393"/>
      <c r="Z170" s="393"/>
      <c r="AA170" s="394"/>
      <c r="AB170" s="402"/>
      <c r="AC170" s="403"/>
      <c r="AI170" s="247"/>
      <c r="AJ170" s="211" t="e">
        <f>MATCH(R170,'プルダウン（非表示予定）'!$B$62:$B$86,0)</f>
        <v>#N/A</v>
      </c>
      <c r="AK170" s="227" t="e">
        <f>INDEX('プルダウン（非表示予定）'!$E$62:$E$86,AJ170)</f>
        <v>#N/A</v>
      </c>
      <c r="AL170" s="47" t="e">
        <f>MATCH(V170,'プルダウン（非表示予定）'!$J$50:$J$58,0)</f>
        <v>#N/A</v>
      </c>
      <c r="AN170" s="248"/>
      <c r="AO170" s="227" t="e">
        <f>INDEX('プルダウン（非表示予定）'!$B$50:$B$58,AL170)</f>
        <v>#N/A</v>
      </c>
      <c r="AP170" s="227" t="e">
        <f>INDEX('プルダウン（非表示予定）'!$C$50:$C$58,AL170)</f>
        <v>#N/A</v>
      </c>
      <c r="AQ170" s="47" t="e">
        <f>INDEX('プルダウン（非表示予定）'!$D$62:$D$86,AJ170)</f>
        <v>#N/A</v>
      </c>
      <c r="AS170" s="383" t="str">
        <f t="shared" si="0"/>
        <v/>
      </c>
      <c r="AT170" s="384" t="str">
        <f t="shared" si="1"/>
        <v/>
      </c>
      <c r="AU170" s="384" t="str">
        <f t="shared" si="2"/>
        <v/>
      </c>
      <c r="AV170" s="383" t="str">
        <f>IF(C170="","",INDEX('プルダウン（非表示予定）'!$G$62:$G$85,AJ170))</f>
        <v/>
      </c>
      <c r="AW170" s="383" t="str">
        <f t="shared" si="3"/>
        <v/>
      </c>
      <c r="BK170" s="100"/>
      <c r="BL170" s="100"/>
      <c r="BM170" s="100"/>
      <c r="BN170" s="100"/>
      <c r="CE170" s="74"/>
      <c r="CG170" s="74"/>
      <c r="DG170" s="227"/>
    </row>
    <row r="171" spans="1:111" s="47" customFormat="1" ht="35.25" customHeight="1">
      <c r="A171" s="57"/>
      <c r="B171" s="246">
        <v>34</v>
      </c>
      <c r="C171" s="404"/>
      <c r="D171" s="405"/>
      <c r="E171" s="405"/>
      <c r="F171" s="405"/>
      <c r="G171" s="405"/>
      <c r="H171" s="405"/>
      <c r="I171" s="467"/>
      <c r="J171" s="468"/>
      <c r="K171" s="404"/>
      <c r="L171" s="405"/>
      <c r="M171" s="405"/>
      <c r="N171" s="405"/>
      <c r="O171" s="405"/>
      <c r="P171" s="405"/>
      <c r="Q171" s="469"/>
      <c r="R171" s="416" t="str">
        <f>IFERROR(IF(C171="","",'プルダウン（非表示予定）'!$B$61),"")</f>
        <v/>
      </c>
      <c r="S171" s="416"/>
      <c r="T171" s="416" t="str">
        <f>IFERROR(IF(C171="","",INDEX('プルダウン（非表示予定）'!$C$62:$C$86,AJ171)),"")</f>
        <v/>
      </c>
      <c r="U171" s="416"/>
      <c r="V171" s="412" t="str">
        <f>IFERROR(INDEX('プルダウン（非表示予定）'!$J$50:$J$58,AK171),"")</f>
        <v/>
      </c>
      <c r="W171" s="413"/>
      <c r="X171" s="393"/>
      <c r="Y171" s="393"/>
      <c r="Z171" s="393"/>
      <c r="AA171" s="394"/>
      <c r="AB171" s="402"/>
      <c r="AC171" s="403"/>
      <c r="AI171" s="247"/>
      <c r="AJ171" s="211" t="e">
        <f>MATCH(R171,'プルダウン（非表示予定）'!$B$62:$B$86,0)</f>
        <v>#N/A</v>
      </c>
      <c r="AK171" s="227" t="e">
        <f>INDEX('プルダウン（非表示予定）'!$E$62:$E$86,AJ171)</f>
        <v>#N/A</v>
      </c>
      <c r="AL171" s="47" t="e">
        <f>MATCH(V171,'プルダウン（非表示予定）'!$J$50:$J$58,0)</f>
        <v>#N/A</v>
      </c>
      <c r="AN171" s="248"/>
      <c r="AO171" s="227" t="e">
        <f>INDEX('プルダウン（非表示予定）'!$B$50:$B$58,AL171)</f>
        <v>#N/A</v>
      </c>
      <c r="AP171" s="227" t="e">
        <f>INDEX('プルダウン（非表示予定）'!$C$50:$C$58,AL171)</f>
        <v>#N/A</v>
      </c>
      <c r="AQ171" s="47" t="e">
        <f>INDEX('プルダウン（非表示予定）'!$D$62:$D$86,AJ171)</f>
        <v>#N/A</v>
      </c>
      <c r="AS171" s="383" t="str">
        <f t="shared" si="0"/>
        <v/>
      </c>
      <c r="AT171" s="384" t="str">
        <f t="shared" si="1"/>
        <v/>
      </c>
      <c r="AU171" s="384" t="str">
        <f t="shared" si="2"/>
        <v/>
      </c>
      <c r="AV171" s="383" t="str">
        <f>IF(C171="","",INDEX('プルダウン（非表示予定）'!$G$62:$G$85,AJ171))</f>
        <v/>
      </c>
      <c r="AW171" s="383" t="str">
        <f t="shared" si="3"/>
        <v/>
      </c>
      <c r="BK171" s="100"/>
      <c r="BL171" s="100"/>
      <c r="BM171" s="100"/>
      <c r="BN171" s="100"/>
      <c r="CE171" s="74"/>
      <c r="CG171" s="74"/>
      <c r="DG171" s="227"/>
    </row>
    <row r="172" spans="1:111" s="47" customFormat="1" ht="35.25" customHeight="1">
      <c r="A172" s="57"/>
      <c r="B172" s="246">
        <v>35</v>
      </c>
      <c r="C172" s="404"/>
      <c r="D172" s="405"/>
      <c r="E172" s="405"/>
      <c r="F172" s="405"/>
      <c r="G172" s="405"/>
      <c r="H172" s="405"/>
      <c r="I172" s="467"/>
      <c r="J172" s="468"/>
      <c r="K172" s="404"/>
      <c r="L172" s="405"/>
      <c r="M172" s="405"/>
      <c r="N172" s="405"/>
      <c r="O172" s="405"/>
      <c r="P172" s="405"/>
      <c r="Q172" s="469"/>
      <c r="R172" s="416" t="str">
        <f>IFERROR(IF(C172="","",'プルダウン（非表示予定）'!$B$61),"")</f>
        <v/>
      </c>
      <c r="S172" s="416"/>
      <c r="T172" s="416" t="str">
        <f>IFERROR(IF(C172="","",INDEX('プルダウン（非表示予定）'!$C$62:$C$86,AJ172)),"")</f>
        <v/>
      </c>
      <c r="U172" s="416"/>
      <c r="V172" s="412" t="str">
        <f>IFERROR(INDEX('プルダウン（非表示予定）'!$J$50:$J$58,AK172),"")</f>
        <v/>
      </c>
      <c r="W172" s="413"/>
      <c r="X172" s="393"/>
      <c r="Y172" s="393"/>
      <c r="Z172" s="393"/>
      <c r="AA172" s="394"/>
      <c r="AB172" s="402"/>
      <c r="AC172" s="403"/>
      <c r="AI172" s="247"/>
      <c r="AJ172" s="211" t="e">
        <f>MATCH(R172,'プルダウン（非表示予定）'!$B$62:$B$86,0)</f>
        <v>#N/A</v>
      </c>
      <c r="AK172" s="227" t="e">
        <f>INDEX('プルダウン（非表示予定）'!$E$62:$E$86,AJ172)</f>
        <v>#N/A</v>
      </c>
      <c r="AL172" s="47" t="e">
        <f>MATCH(V172,'プルダウン（非表示予定）'!$J$50:$J$58,0)</f>
        <v>#N/A</v>
      </c>
      <c r="AN172" s="248"/>
      <c r="AO172" s="227" t="e">
        <f>INDEX('プルダウン（非表示予定）'!$B$50:$B$58,AL172)</f>
        <v>#N/A</v>
      </c>
      <c r="AP172" s="227" t="e">
        <f>INDEX('プルダウン（非表示予定）'!$C$50:$C$58,AL172)</f>
        <v>#N/A</v>
      </c>
      <c r="AQ172" s="47" t="e">
        <f>INDEX('プルダウン（非表示予定）'!$D$62:$D$86,AJ172)</f>
        <v>#N/A</v>
      </c>
      <c r="AS172" s="383" t="str">
        <f t="shared" si="0"/>
        <v/>
      </c>
      <c r="AT172" s="384" t="str">
        <f t="shared" si="1"/>
        <v/>
      </c>
      <c r="AU172" s="384" t="str">
        <f t="shared" si="2"/>
        <v/>
      </c>
      <c r="AV172" s="383" t="str">
        <f>IF(C172="","",INDEX('プルダウン（非表示予定）'!$G$62:$G$85,AJ172))</f>
        <v/>
      </c>
      <c r="AW172" s="383" t="str">
        <f t="shared" si="3"/>
        <v/>
      </c>
      <c r="BK172" s="100"/>
      <c r="BL172" s="100"/>
      <c r="BM172" s="100"/>
      <c r="BN172" s="100"/>
      <c r="CE172" s="74"/>
      <c r="CG172" s="74"/>
      <c r="DG172" s="227"/>
    </row>
    <row r="173" spans="1:111" s="47" customFormat="1" ht="35.25" customHeight="1">
      <c r="A173" s="57"/>
      <c r="B173" s="246">
        <v>36</v>
      </c>
      <c r="C173" s="404"/>
      <c r="D173" s="405"/>
      <c r="E173" s="405"/>
      <c r="F173" s="405"/>
      <c r="G173" s="405"/>
      <c r="H173" s="405"/>
      <c r="I173" s="467"/>
      <c r="J173" s="468"/>
      <c r="K173" s="404"/>
      <c r="L173" s="405"/>
      <c r="M173" s="405"/>
      <c r="N173" s="405"/>
      <c r="O173" s="405"/>
      <c r="P173" s="405"/>
      <c r="Q173" s="469"/>
      <c r="R173" s="416" t="str">
        <f>IFERROR(IF(C173="","",'プルダウン（非表示予定）'!$B$61),"")</f>
        <v/>
      </c>
      <c r="S173" s="416"/>
      <c r="T173" s="416" t="str">
        <f>IFERROR(IF(C173="","",INDEX('プルダウン（非表示予定）'!$C$62:$C$86,AJ173)),"")</f>
        <v/>
      </c>
      <c r="U173" s="416"/>
      <c r="V173" s="412" t="str">
        <f>IFERROR(INDEX('プルダウン（非表示予定）'!$J$50:$J$58,AK173),"")</f>
        <v/>
      </c>
      <c r="W173" s="413"/>
      <c r="X173" s="393"/>
      <c r="Y173" s="393"/>
      <c r="Z173" s="393"/>
      <c r="AA173" s="394"/>
      <c r="AB173" s="402"/>
      <c r="AC173" s="403"/>
      <c r="AI173" s="247"/>
      <c r="AJ173" s="211" t="e">
        <f>MATCH(R173,'プルダウン（非表示予定）'!$B$62:$B$86,0)</f>
        <v>#N/A</v>
      </c>
      <c r="AK173" s="227" t="e">
        <f>INDEX('プルダウン（非表示予定）'!$E$62:$E$86,AJ173)</f>
        <v>#N/A</v>
      </c>
      <c r="AL173" s="47" t="e">
        <f>MATCH(V173,'プルダウン（非表示予定）'!$J$50:$J$58,0)</f>
        <v>#N/A</v>
      </c>
      <c r="AN173" s="248"/>
      <c r="AO173" s="227" t="e">
        <f>INDEX('プルダウン（非表示予定）'!$B$50:$B$58,AL173)</f>
        <v>#N/A</v>
      </c>
      <c r="AP173" s="227" t="e">
        <f>INDEX('プルダウン（非表示予定）'!$C$50:$C$58,AL173)</f>
        <v>#N/A</v>
      </c>
      <c r="AQ173" s="47" t="e">
        <f>INDEX('プルダウン（非表示予定）'!$D$62:$D$86,AJ173)</f>
        <v>#N/A</v>
      </c>
      <c r="AS173" s="383" t="str">
        <f t="shared" si="0"/>
        <v/>
      </c>
      <c r="AT173" s="384" t="str">
        <f t="shared" si="1"/>
        <v/>
      </c>
      <c r="AU173" s="384" t="str">
        <f t="shared" si="2"/>
        <v/>
      </c>
      <c r="AV173" s="383" t="str">
        <f>IF(C173="","",INDEX('プルダウン（非表示予定）'!$G$62:$G$85,AJ173))</f>
        <v/>
      </c>
      <c r="AW173" s="383" t="str">
        <f t="shared" si="3"/>
        <v/>
      </c>
      <c r="BK173" s="100"/>
      <c r="BL173" s="100"/>
      <c r="BM173" s="100"/>
      <c r="BN173" s="100"/>
      <c r="CE173" s="74"/>
      <c r="CG173" s="74"/>
      <c r="DG173" s="227"/>
    </row>
    <row r="174" spans="1:111" s="47" customFormat="1" ht="35.25" customHeight="1">
      <c r="A174" s="57"/>
      <c r="B174" s="246">
        <v>37</v>
      </c>
      <c r="C174" s="404"/>
      <c r="D174" s="405"/>
      <c r="E174" s="405"/>
      <c r="F174" s="405"/>
      <c r="G174" s="405"/>
      <c r="H174" s="405"/>
      <c r="I174" s="467"/>
      <c r="J174" s="468"/>
      <c r="K174" s="404"/>
      <c r="L174" s="405"/>
      <c r="M174" s="405"/>
      <c r="N174" s="405"/>
      <c r="O174" s="405"/>
      <c r="P174" s="405"/>
      <c r="Q174" s="469"/>
      <c r="R174" s="416" t="str">
        <f>IFERROR(IF(C174="","",'プルダウン（非表示予定）'!$B$61),"")</f>
        <v/>
      </c>
      <c r="S174" s="416"/>
      <c r="T174" s="416" t="str">
        <f>IFERROR(IF(C174="","",INDEX('プルダウン（非表示予定）'!$C$62:$C$86,AJ174)),"")</f>
        <v/>
      </c>
      <c r="U174" s="416"/>
      <c r="V174" s="412" t="str">
        <f>IFERROR(INDEX('プルダウン（非表示予定）'!$J$50:$J$58,AK174),"")</f>
        <v/>
      </c>
      <c r="W174" s="413"/>
      <c r="X174" s="393"/>
      <c r="Y174" s="393"/>
      <c r="Z174" s="393"/>
      <c r="AA174" s="394"/>
      <c r="AB174" s="402"/>
      <c r="AC174" s="403"/>
      <c r="AI174" s="247"/>
      <c r="AJ174" s="211" t="e">
        <f>MATCH(R174,'プルダウン（非表示予定）'!$B$62:$B$86,0)</f>
        <v>#N/A</v>
      </c>
      <c r="AK174" s="227" t="e">
        <f>INDEX('プルダウン（非表示予定）'!$E$62:$E$86,AJ174)</f>
        <v>#N/A</v>
      </c>
      <c r="AL174" s="47" t="e">
        <f>MATCH(V174,'プルダウン（非表示予定）'!$J$50:$J$58,0)</f>
        <v>#N/A</v>
      </c>
      <c r="AN174" s="248"/>
      <c r="AO174" s="227" t="e">
        <f>INDEX('プルダウン（非表示予定）'!$B$50:$B$58,AL174)</f>
        <v>#N/A</v>
      </c>
      <c r="AP174" s="227" t="e">
        <f>INDEX('プルダウン（非表示予定）'!$C$50:$C$58,AL174)</f>
        <v>#N/A</v>
      </c>
      <c r="AQ174" s="47" t="e">
        <f>INDEX('プルダウン（非表示予定）'!$D$62:$D$86,AJ174)</f>
        <v>#N/A</v>
      </c>
      <c r="AS174" s="383" t="str">
        <f t="shared" si="0"/>
        <v/>
      </c>
      <c r="AT174" s="384" t="str">
        <f t="shared" si="1"/>
        <v/>
      </c>
      <c r="AU174" s="384" t="str">
        <f t="shared" si="2"/>
        <v/>
      </c>
      <c r="AV174" s="383" t="str">
        <f>IF(C174="","",INDEX('プルダウン（非表示予定）'!$G$62:$G$85,AJ174))</f>
        <v/>
      </c>
      <c r="AW174" s="383" t="str">
        <f t="shared" si="3"/>
        <v/>
      </c>
      <c r="BK174" s="100"/>
      <c r="BL174" s="100"/>
      <c r="BM174" s="100"/>
      <c r="BN174" s="100"/>
      <c r="CE174" s="74"/>
      <c r="CG174" s="74"/>
      <c r="DG174" s="227"/>
    </row>
    <row r="175" spans="1:111" s="47" customFormat="1" ht="35.25" customHeight="1">
      <c r="A175" s="57"/>
      <c r="B175" s="246">
        <v>38</v>
      </c>
      <c r="C175" s="404"/>
      <c r="D175" s="405"/>
      <c r="E175" s="405"/>
      <c r="F175" s="405"/>
      <c r="G175" s="405"/>
      <c r="H175" s="405"/>
      <c r="I175" s="467"/>
      <c r="J175" s="468"/>
      <c r="K175" s="404"/>
      <c r="L175" s="405"/>
      <c r="M175" s="405"/>
      <c r="N175" s="405"/>
      <c r="O175" s="405"/>
      <c r="P175" s="405"/>
      <c r="Q175" s="469"/>
      <c r="R175" s="416" t="str">
        <f>IFERROR(IF(C175="","",'プルダウン（非表示予定）'!$B$61),"")</f>
        <v/>
      </c>
      <c r="S175" s="416"/>
      <c r="T175" s="416" t="str">
        <f>IFERROR(IF(C175="","",INDEX('プルダウン（非表示予定）'!$C$62:$C$86,AJ175)),"")</f>
        <v/>
      </c>
      <c r="U175" s="416"/>
      <c r="V175" s="412" t="str">
        <f>IFERROR(INDEX('プルダウン（非表示予定）'!$J$50:$J$58,AK175),"")</f>
        <v/>
      </c>
      <c r="W175" s="413"/>
      <c r="X175" s="393"/>
      <c r="Y175" s="393"/>
      <c r="Z175" s="393"/>
      <c r="AA175" s="394"/>
      <c r="AB175" s="402"/>
      <c r="AC175" s="403"/>
      <c r="AI175" s="247"/>
      <c r="AJ175" s="211" t="e">
        <f>MATCH(R175,'プルダウン（非表示予定）'!$B$62:$B$86,0)</f>
        <v>#N/A</v>
      </c>
      <c r="AK175" s="227" t="e">
        <f>INDEX('プルダウン（非表示予定）'!$E$62:$E$86,AJ175)</f>
        <v>#N/A</v>
      </c>
      <c r="AL175" s="47" t="e">
        <f>MATCH(V175,'プルダウン（非表示予定）'!$J$50:$J$58,0)</f>
        <v>#N/A</v>
      </c>
      <c r="AN175" s="248"/>
      <c r="AO175" s="227" t="e">
        <f>INDEX('プルダウン（非表示予定）'!$B$50:$B$58,AL175)</f>
        <v>#N/A</v>
      </c>
      <c r="AP175" s="227" t="e">
        <f>INDEX('プルダウン（非表示予定）'!$C$50:$C$58,AL175)</f>
        <v>#N/A</v>
      </c>
      <c r="AQ175" s="47" t="e">
        <f>INDEX('プルダウン（非表示予定）'!$D$62:$D$86,AJ175)</f>
        <v>#N/A</v>
      </c>
      <c r="AS175" s="383" t="str">
        <f t="shared" si="0"/>
        <v/>
      </c>
      <c r="AT175" s="384" t="str">
        <f t="shared" si="1"/>
        <v/>
      </c>
      <c r="AU175" s="384" t="str">
        <f t="shared" si="2"/>
        <v/>
      </c>
      <c r="AV175" s="383" t="str">
        <f>IF(C175="","",INDEX('プルダウン（非表示予定）'!$G$62:$G$85,AJ175))</f>
        <v/>
      </c>
      <c r="AW175" s="383" t="str">
        <f t="shared" si="3"/>
        <v/>
      </c>
      <c r="BK175" s="100"/>
      <c r="BL175" s="100"/>
      <c r="BM175" s="100"/>
      <c r="BN175" s="100"/>
      <c r="CE175" s="74"/>
      <c r="CG175" s="74"/>
      <c r="DG175" s="227"/>
    </row>
    <row r="176" spans="1:111" s="47" customFormat="1" ht="35.25" customHeight="1">
      <c r="A176" s="57"/>
      <c r="B176" s="246">
        <v>39</v>
      </c>
      <c r="C176" s="404"/>
      <c r="D176" s="405"/>
      <c r="E176" s="405"/>
      <c r="F176" s="405"/>
      <c r="G176" s="405"/>
      <c r="H176" s="405"/>
      <c r="I176" s="467"/>
      <c r="J176" s="468"/>
      <c r="K176" s="404"/>
      <c r="L176" s="405"/>
      <c r="M176" s="405"/>
      <c r="N176" s="405"/>
      <c r="O176" s="405"/>
      <c r="P176" s="405"/>
      <c r="Q176" s="469"/>
      <c r="R176" s="416" t="str">
        <f>IFERROR(IF(C176="","",'プルダウン（非表示予定）'!$B$61),"")</f>
        <v/>
      </c>
      <c r="S176" s="416"/>
      <c r="T176" s="416" t="str">
        <f>IFERROR(IF(C176="","",INDEX('プルダウン（非表示予定）'!$C$62:$C$86,AJ176)),"")</f>
        <v/>
      </c>
      <c r="U176" s="416"/>
      <c r="V176" s="412" t="str">
        <f>IFERROR(INDEX('プルダウン（非表示予定）'!$J$50:$J$58,AK176),"")</f>
        <v/>
      </c>
      <c r="W176" s="413"/>
      <c r="X176" s="393"/>
      <c r="Y176" s="393"/>
      <c r="Z176" s="393"/>
      <c r="AA176" s="394"/>
      <c r="AB176" s="402"/>
      <c r="AC176" s="403"/>
      <c r="AI176" s="247"/>
      <c r="AJ176" s="211" t="e">
        <f>MATCH(R176,'プルダウン（非表示予定）'!$B$62:$B$86,0)</f>
        <v>#N/A</v>
      </c>
      <c r="AK176" s="227" t="e">
        <f>INDEX('プルダウン（非表示予定）'!$E$62:$E$86,AJ176)</f>
        <v>#N/A</v>
      </c>
      <c r="AL176" s="47" t="e">
        <f>MATCH(V176,'プルダウン（非表示予定）'!$J$50:$J$58,0)</f>
        <v>#N/A</v>
      </c>
      <c r="AN176" s="248"/>
      <c r="AO176" s="227" t="e">
        <f>INDEX('プルダウン（非表示予定）'!$B$50:$B$58,AL176)</f>
        <v>#N/A</v>
      </c>
      <c r="AP176" s="227" t="e">
        <f>INDEX('プルダウン（非表示予定）'!$C$50:$C$58,AL176)</f>
        <v>#N/A</v>
      </c>
      <c r="AQ176" s="47" t="e">
        <f>INDEX('プルダウン（非表示予定）'!$D$62:$D$86,AJ176)</f>
        <v>#N/A</v>
      </c>
      <c r="AS176" s="383" t="str">
        <f t="shared" si="0"/>
        <v/>
      </c>
      <c r="AT176" s="384" t="str">
        <f t="shared" si="1"/>
        <v/>
      </c>
      <c r="AU176" s="384" t="str">
        <f t="shared" si="2"/>
        <v/>
      </c>
      <c r="AV176" s="383" t="str">
        <f>IF(C176="","",INDEX('プルダウン（非表示予定）'!$G$62:$G$85,AJ176))</f>
        <v/>
      </c>
      <c r="AW176" s="383" t="str">
        <f t="shared" si="3"/>
        <v/>
      </c>
      <c r="BK176" s="100"/>
      <c r="BL176" s="100"/>
      <c r="BM176" s="100"/>
      <c r="BN176" s="100"/>
      <c r="CE176" s="74"/>
      <c r="CG176" s="74"/>
      <c r="DG176" s="227"/>
    </row>
    <row r="177" spans="1:111" s="47" customFormat="1" ht="35.25" customHeight="1">
      <c r="A177" s="57"/>
      <c r="B177" s="246">
        <v>40</v>
      </c>
      <c r="C177" s="404"/>
      <c r="D177" s="405"/>
      <c r="E177" s="405"/>
      <c r="F177" s="405"/>
      <c r="G177" s="405"/>
      <c r="H177" s="405"/>
      <c r="I177" s="467"/>
      <c r="J177" s="468"/>
      <c r="K177" s="404"/>
      <c r="L177" s="405"/>
      <c r="M177" s="405"/>
      <c r="N177" s="405"/>
      <c r="O177" s="405"/>
      <c r="P177" s="405"/>
      <c r="Q177" s="469"/>
      <c r="R177" s="416" t="str">
        <f>IFERROR(IF(C177="","",'プルダウン（非表示予定）'!$B$61),"")</f>
        <v/>
      </c>
      <c r="S177" s="416"/>
      <c r="T177" s="416" t="str">
        <f>IFERROR(IF(C177="","",INDEX('プルダウン（非表示予定）'!$C$62:$C$86,AJ177)),"")</f>
        <v/>
      </c>
      <c r="U177" s="416"/>
      <c r="V177" s="412" t="str">
        <f>IFERROR(INDEX('プルダウン（非表示予定）'!$J$50:$J$58,AK177),"")</f>
        <v/>
      </c>
      <c r="W177" s="413"/>
      <c r="X177" s="393"/>
      <c r="Y177" s="393"/>
      <c r="Z177" s="393"/>
      <c r="AA177" s="394"/>
      <c r="AB177" s="402"/>
      <c r="AC177" s="403"/>
      <c r="AI177" s="247"/>
      <c r="AJ177" s="211" t="e">
        <f>MATCH(R177,'プルダウン（非表示予定）'!$B$62:$B$86,0)</f>
        <v>#N/A</v>
      </c>
      <c r="AK177" s="227" t="e">
        <f>INDEX('プルダウン（非表示予定）'!$E$62:$E$86,AJ177)</f>
        <v>#N/A</v>
      </c>
      <c r="AL177" s="47" t="e">
        <f>MATCH(V177,'プルダウン（非表示予定）'!$J$50:$J$58,0)</f>
        <v>#N/A</v>
      </c>
      <c r="AN177" s="248"/>
      <c r="AO177" s="227" t="e">
        <f>INDEX('プルダウン（非表示予定）'!$B$50:$B$58,AL177)</f>
        <v>#N/A</v>
      </c>
      <c r="AP177" s="227" t="e">
        <f>INDEX('プルダウン（非表示予定）'!$C$50:$C$58,AL177)</f>
        <v>#N/A</v>
      </c>
      <c r="AQ177" s="47" t="e">
        <f>INDEX('プルダウン（非表示予定）'!$D$62:$D$86,AJ177)</f>
        <v>#N/A</v>
      </c>
      <c r="AS177" s="383" t="str">
        <f t="shared" si="0"/>
        <v/>
      </c>
      <c r="AT177" s="384" t="str">
        <f t="shared" si="1"/>
        <v/>
      </c>
      <c r="AU177" s="384" t="str">
        <f t="shared" si="2"/>
        <v/>
      </c>
      <c r="AV177" s="383" t="str">
        <f>IF(C177="","",INDEX('プルダウン（非表示予定）'!$G$62:$G$85,AJ177))</f>
        <v/>
      </c>
      <c r="AW177" s="383" t="str">
        <f t="shared" si="3"/>
        <v/>
      </c>
      <c r="BK177" s="100"/>
      <c r="BL177" s="100"/>
      <c r="BM177" s="100"/>
      <c r="BN177" s="100"/>
      <c r="CE177" s="74"/>
      <c r="CG177" s="74"/>
      <c r="DG177" s="227"/>
    </row>
    <row r="178" spans="1:111" s="47" customFormat="1" ht="35.25" customHeight="1">
      <c r="A178" s="57"/>
      <c r="B178" s="246">
        <v>41</v>
      </c>
      <c r="C178" s="404"/>
      <c r="D178" s="405"/>
      <c r="E178" s="405"/>
      <c r="F178" s="405"/>
      <c r="G178" s="405"/>
      <c r="H178" s="405"/>
      <c r="I178" s="467"/>
      <c r="J178" s="468"/>
      <c r="K178" s="404"/>
      <c r="L178" s="405"/>
      <c r="M178" s="405"/>
      <c r="N178" s="405"/>
      <c r="O178" s="405"/>
      <c r="P178" s="405"/>
      <c r="Q178" s="469"/>
      <c r="R178" s="416" t="str">
        <f>IFERROR(IF(C178="","",'プルダウン（非表示予定）'!$B$61),"")</f>
        <v/>
      </c>
      <c r="S178" s="416"/>
      <c r="T178" s="416" t="str">
        <f>IFERROR(IF(C178="","",INDEX('プルダウン（非表示予定）'!$C$62:$C$86,AJ178)),"")</f>
        <v/>
      </c>
      <c r="U178" s="416"/>
      <c r="V178" s="412" t="str">
        <f>IFERROR(INDEX('プルダウン（非表示予定）'!$J$50:$J$58,AK178),"")</f>
        <v/>
      </c>
      <c r="W178" s="413"/>
      <c r="X178" s="393"/>
      <c r="Y178" s="393"/>
      <c r="Z178" s="393"/>
      <c r="AA178" s="394"/>
      <c r="AB178" s="402"/>
      <c r="AC178" s="403"/>
      <c r="AI178" s="247"/>
      <c r="AJ178" s="211" t="e">
        <f>MATCH(R178,'プルダウン（非表示予定）'!$B$62:$B$86,0)</f>
        <v>#N/A</v>
      </c>
      <c r="AK178" s="227" t="e">
        <f>INDEX('プルダウン（非表示予定）'!$E$62:$E$86,AJ178)</f>
        <v>#N/A</v>
      </c>
      <c r="AL178" s="47" t="e">
        <f>MATCH(V178,'プルダウン（非表示予定）'!$J$50:$J$58,0)</f>
        <v>#N/A</v>
      </c>
      <c r="AN178" s="248"/>
      <c r="AO178" s="227" t="e">
        <f>INDEX('プルダウン（非表示予定）'!$B$50:$B$58,AL178)</f>
        <v>#N/A</v>
      </c>
      <c r="AP178" s="227" t="e">
        <f>INDEX('プルダウン（非表示予定）'!$C$50:$C$58,AL178)</f>
        <v>#N/A</v>
      </c>
      <c r="AQ178" s="47" t="e">
        <f>INDEX('プルダウン（非表示予定）'!$D$62:$D$86,AJ178)</f>
        <v>#N/A</v>
      </c>
      <c r="AS178" s="383" t="str">
        <f t="shared" si="0"/>
        <v/>
      </c>
      <c r="AT178" s="384" t="str">
        <f t="shared" si="1"/>
        <v/>
      </c>
      <c r="AU178" s="384" t="str">
        <f t="shared" si="2"/>
        <v/>
      </c>
      <c r="AV178" s="383" t="str">
        <f>IF(C178="","",INDEX('プルダウン（非表示予定）'!$G$62:$G$85,AJ178))</f>
        <v/>
      </c>
      <c r="AW178" s="383" t="str">
        <f t="shared" si="3"/>
        <v/>
      </c>
      <c r="BK178" s="100"/>
      <c r="BL178" s="100"/>
      <c r="BM178" s="100"/>
      <c r="BN178" s="100"/>
      <c r="CE178" s="74"/>
      <c r="CG178" s="74"/>
      <c r="DG178" s="227"/>
    </row>
    <row r="179" spans="1:111" s="47" customFormat="1" ht="35.25" customHeight="1">
      <c r="A179" s="57"/>
      <c r="B179" s="246">
        <v>42</v>
      </c>
      <c r="C179" s="404"/>
      <c r="D179" s="405"/>
      <c r="E179" s="405"/>
      <c r="F179" s="405"/>
      <c r="G179" s="405"/>
      <c r="H179" s="405"/>
      <c r="I179" s="467"/>
      <c r="J179" s="468"/>
      <c r="K179" s="404"/>
      <c r="L179" s="405"/>
      <c r="M179" s="405"/>
      <c r="N179" s="405"/>
      <c r="O179" s="405"/>
      <c r="P179" s="405"/>
      <c r="Q179" s="469"/>
      <c r="R179" s="416" t="str">
        <f>IFERROR(IF(C179="","",'プルダウン（非表示予定）'!$B$61),"")</f>
        <v/>
      </c>
      <c r="S179" s="416"/>
      <c r="T179" s="416" t="str">
        <f>IFERROR(IF(C179="","",INDEX('プルダウン（非表示予定）'!$C$62:$C$86,AJ179)),"")</f>
        <v/>
      </c>
      <c r="U179" s="416"/>
      <c r="V179" s="412" t="str">
        <f>IFERROR(INDEX('プルダウン（非表示予定）'!$J$50:$J$58,AK179),"")</f>
        <v/>
      </c>
      <c r="W179" s="413"/>
      <c r="X179" s="393"/>
      <c r="Y179" s="393"/>
      <c r="Z179" s="393"/>
      <c r="AA179" s="394"/>
      <c r="AB179" s="402"/>
      <c r="AC179" s="403"/>
      <c r="AI179" s="247"/>
      <c r="AJ179" s="211" t="e">
        <f>MATCH(R179,'プルダウン（非表示予定）'!$B$62:$B$86,0)</f>
        <v>#N/A</v>
      </c>
      <c r="AK179" s="227" t="e">
        <f>INDEX('プルダウン（非表示予定）'!$E$62:$E$86,AJ179)</f>
        <v>#N/A</v>
      </c>
      <c r="AL179" s="47" t="e">
        <f>MATCH(V179,'プルダウン（非表示予定）'!$J$50:$J$58,0)</f>
        <v>#N/A</v>
      </c>
      <c r="AN179" s="248"/>
      <c r="AO179" s="227" t="e">
        <f>INDEX('プルダウン（非表示予定）'!$B$50:$B$58,AL179)</f>
        <v>#N/A</v>
      </c>
      <c r="AP179" s="227" t="e">
        <f>INDEX('プルダウン（非表示予定）'!$C$50:$C$58,AL179)</f>
        <v>#N/A</v>
      </c>
      <c r="AQ179" s="47" t="e">
        <f>INDEX('プルダウン（非表示予定）'!$D$62:$D$86,AJ179)</f>
        <v>#N/A</v>
      </c>
      <c r="AS179" s="383" t="str">
        <f t="shared" si="0"/>
        <v/>
      </c>
      <c r="AT179" s="384" t="str">
        <f t="shared" si="1"/>
        <v/>
      </c>
      <c r="AU179" s="384" t="str">
        <f t="shared" si="2"/>
        <v/>
      </c>
      <c r="AV179" s="383" t="str">
        <f>IF(C179="","",INDEX('プルダウン（非表示予定）'!$G$62:$G$85,AJ179))</f>
        <v/>
      </c>
      <c r="AW179" s="383" t="str">
        <f t="shared" si="3"/>
        <v/>
      </c>
      <c r="BK179" s="100"/>
      <c r="BL179" s="100"/>
      <c r="BM179" s="100"/>
      <c r="BN179" s="100"/>
      <c r="CE179" s="74"/>
      <c r="CG179" s="74"/>
      <c r="DG179" s="227"/>
    </row>
    <row r="180" spans="1:111" s="47" customFormat="1" ht="35.25" customHeight="1">
      <c r="A180" s="57"/>
      <c r="B180" s="246">
        <v>43</v>
      </c>
      <c r="C180" s="404"/>
      <c r="D180" s="405"/>
      <c r="E180" s="405"/>
      <c r="F180" s="405"/>
      <c r="G180" s="405"/>
      <c r="H180" s="405"/>
      <c r="I180" s="467"/>
      <c r="J180" s="468"/>
      <c r="K180" s="404"/>
      <c r="L180" s="405"/>
      <c r="M180" s="405"/>
      <c r="N180" s="405"/>
      <c r="O180" s="405"/>
      <c r="P180" s="405"/>
      <c r="Q180" s="469"/>
      <c r="R180" s="416" t="str">
        <f>IFERROR(IF(C180="","",'プルダウン（非表示予定）'!$B$61),"")</f>
        <v/>
      </c>
      <c r="S180" s="416"/>
      <c r="T180" s="416" t="str">
        <f>IFERROR(IF(C180="","",INDEX('プルダウン（非表示予定）'!$C$62:$C$86,AJ180)),"")</f>
        <v/>
      </c>
      <c r="U180" s="416"/>
      <c r="V180" s="412" t="str">
        <f>IFERROR(INDEX('プルダウン（非表示予定）'!$J$50:$J$58,AK180),"")</f>
        <v/>
      </c>
      <c r="W180" s="413"/>
      <c r="X180" s="393"/>
      <c r="Y180" s="393"/>
      <c r="Z180" s="393"/>
      <c r="AA180" s="394"/>
      <c r="AB180" s="402"/>
      <c r="AC180" s="403"/>
      <c r="AI180" s="247"/>
      <c r="AJ180" s="211" t="e">
        <f>MATCH(R180,'プルダウン（非表示予定）'!$B$62:$B$86,0)</f>
        <v>#N/A</v>
      </c>
      <c r="AK180" s="227" t="e">
        <f>INDEX('プルダウン（非表示予定）'!$E$62:$E$86,AJ180)</f>
        <v>#N/A</v>
      </c>
      <c r="AL180" s="47" t="e">
        <f>MATCH(V180,'プルダウン（非表示予定）'!$J$50:$J$58,0)</f>
        <v>#N/A</v>
      </c>
      <c r="AN180" s="248"/>
      <c r="AO180" s="227" t="e">
        <f>INDEX('プルダウン（非表示予定）'!$B$50:$B$58,AL180)</f>
        <v>#N/A</v>
      </c>
      <c r="AP180" s="227" t="e">
        <f>INDEX('プルダウン（非表示予定）'!$C$50:$C$58,AL180)</f>
        <v>#N/A</v>
      </c>
      <c r="AQ180" s="47" t="e">
        <f>INDEX('プルダウン（非表示予定）'!$D$62:$D$86,AJ180)</f>
        <v>#N/A</v>
      </c>
      <c r="AS180" s="383" t="str">
        <f t="shared" si="0"/>
        <v/>
      </c>
      <c r="AT180" s="384" t="str">
        <f t="shared" si="1"/>
        <v/>
      </c>
      <c r="AU180" s="384" t="str">
        <f t="shared" si="2"/>
        <v/>
      </c>
      <c r="AV180" s="383" t="str">
        <f>IF(C180="","",INDEX('プルダウン（非表示予定）'!$G$62:$G$85,AJ180))</f>
        <v/>
      </c>
      <c r="AW180" s="383" t="str">
        <f t="shared" si="3"/>
        <v/>
      </c>
      <c r="BK180" s="100"/>
      <c r="BL180" s="100"/>
      <c r="BM180" s="100"/>
      <c r="BN180" s="100"/>
      <c r="CE180" s="74"/>
      <c r="CG180" s="74"/>
      <c r="DG180" s="227"/>
    </row>
    <row r="181" spans="1:111" s="47" customFormat="1" ht="35.25" customHeight="1">
      <c r="A181" s="57"/>
      <c r="B181" s="246">
        <v>44</v>
      </c>
      <c r="C181" s="404"/>
      <c r="D181" s="405"/>
      <c r="E181" s="405"/>
      <c r="F181" s="405"/>
      <c r="G181" s="405"/>
      <c r="H181" s="405"/>
      <c r="I181" s="467"/>
      <c r="J181" s="468"/>
      <c r="K181" s="404"/>
      <c r="L181" s="405"/>
      <c r="M181" s="405"/>
      <c r="N181" s="405"/>
      <c r="O181" s="405"/>
      <c r="P181" s="405"/>
      <c r="Q181" s="469"/>
      <c r="R181" s="416" t="str">
        <f>IFERROR(IF(C181="","",'プルダウン（非表示予定）'!$B$61),"")</f>
        <v/>
      </c>
      <c r="S181" s="416"/>
      <c r="T181" s="416" t="str">
        <f>IFERROR(IF(C181="","",INDEX('プルダウン（非表示予定）'!$C$62:$C$86,AJ181)),"")</f>
        <v/>
      </c>
      <c r="U181" s="416"/>
      <c r="V181" s="412" t="str">
        <f>IFERROR(INDEX('プルダウン（非表示予定）'!$J$50:$J$58,AK181),"")</f>
        <v/>
      </c>
      <c r="W181" s="413"/>
      <c r="X181" s="393"/>
      <c r="Y181" s="393"/>
      <c r="Z181" s="393"/>
      <c r="AA181" s="394"/>
      <c r="AB181" s="402"/>
      <c r="AC181" s="403"/>
      <c r="AI181" s="247"/>
      <c r="AJ181" s="211" t="e">
        <f>MATCH(R181,'プルダウン（非表示予定）'!$B$62:$B$86,0)</f>
        <v>#N/A</v>
      </c>
      <c r="AK181" s="227" t="e">
        <f>INDEX('プルダウン（非表示予定）'!$E$62:$E$86,AJ181)</f>
        <v>#N/A</v>
      </c>
      <c r="AL181" s="47" t="e">
        <f>MATCH(V181,'プルダウン（非表示予定）'!$J$50:$J$58,0)</f>
        <v>#N/A</v>
      </c>
      <c r="AN181" s="248"/>
      <c r="AO181" s="227" t="e">
        <f>INDEX('プルダウン（非表示予定）'!$B$50:$B$58,AL181)</f>
        <v>#N/A</v>
      </c>
      <c r="AP181" s="227" t="e">
        <f>INDEX('プルダウン（非表示予定）'!$C$50:$C$58,AL181)</f>
        <v>#N/A</v>
      </c>
      <c r="AQ181" s="47" t="e">
        <f>INDEX('プルダウン（非表示予定）'!$D$62:$D$86,AJ181)</f>
        <v>#N/A</v>
      </c>
      <c r="AS181" s="383" t="str">
        <f t="shared" si="0"/>
        <v/>
      </c>
      <c r="AT181" s="384" t="str">
        <f t="shared" si="1"/>
        <v/>
      </c>
      <c r="AU181" s="384" t="str">
        <f t="shared" si="2"/>
        <v/>
      </c>
      <c r="AV181" s="383" t="str">
        <f>IF(C181="","",INDEX('プルダウン（非表示予定）'!$G$62:$G$85,AJ181))</f>
        <v/>
      </c>
      <c r="AW181" s="383" t="str">
        <f t="shared" si="3"/>
        <v/>
      </c>
      <c r="BK181" s="100"/>
      <c r="BL181" s="100"/>
      <c r="BM181" s="100"/>
      <c r="BN181" s="100"/>
      <c r="CE181" s="74"/>
      <c r="CG181" s="74"/>
      <c r="DG181" s="227"/>
    </row>
    <row r="182" spans="1:111" s="47" customFormat="1" ht="35.25" customHeight="1">
      <c r="A182" s="57"/>
      <c r="B182" s="246">
        <v>45</v>
      </c>
      <c r="C182" s="404"/>
      <c r="D182" s="405"/>
      <c r="E182" s="405"/>
      <c r="F182" s="405"/>
      <c r="G182" s="405"/>
      <c r="H182" s="405"/>
      <c r="I182" s="467"/>
      <c r="J182" s="468"/>
      <c r="K182" s="404"/>
      <c r="L182" s="405"/>
      <c r="M182" s="405"/>
      <c r="N182" s="405"/>
      <c r="O182" s="405"/>
      <c r="P182" s="405"/>
      <c r="Q182" s="469"/>
      <c r="R182" s="416" t="str">
        <f>IFERROR(IF(C182="","",'プルダウン（非表示予定）'!$B$61),"")</f>
        <v/>
      </c>
      <c r="S182" s="416"/>
      <c r="T182" s="416" t="str">
        <f>IFERROR(IF(C182="","",INDEX('プルダウン（非表示予定）'!$C$62:$C$86,AJ182)),"")</f>
        <v/>
      </c>
      <c r="U182" s="416"/>
      <c r="V182" s="412" t="str">
        <f>IFERROR(INDEX('プルダウン（非表示予定）'!$J$50:$J$58,AK182),"")</f>
        <v/>
      </c>
      <c r="W182" s="413"/>
      <c r="X182" s="393"/>
      <c r="Y182" s="393"/>
      <c r="Z182" s="393"/>
      <c r="AA182" s="394"/>
      <c r="AB182" s="402"/>
      <c r="AC182" s="403"/>
      <c r="AI182" s="247"/>
      <c r="AJ182" s="211" t="e">
        <f>MATCH(R182,'プルダウン（非表示予定）'!$B$62:$B$86,0)</f>
        <v>#N/A</v>
      </c>
      <c r="AK182" s="227" t="e">
        <f>INDEX('プルダウン（非表示予定）'!$E$62:$E$86,AJ182)</f>
        <v>#N/A</v>
      </c>
      <c r="AL182" s="47" t="e">
        <f>MATCH(V182,'プルダウン（非表示予定）'!$J$50:$J$58,0)</f>
        <v>#N/A</v>
      </c>
      <c r="AN182" s="248"/>
      <c r="AO182" s="227" t="e">
        <f>INDEX('プルダウン（非表示予定）'!$B$50:$B$58,AL182)</f>
        <v>#N/A</v>
      </c>
      <c r="AP182" s="227" t="e">
        <f>INDEX('プルダウン（非表示予定）'!$C$50:$C$58,AL182)</f>
        <v>#N/A</v>
      </c>
      <c r="AQ182" s="47" t="e">
        <f>INDEX('プルダウン（非表示予定）'!$D$62:$D$86,AJ182)</f>
        <v>#N/A</v>
      </c>
      <c r="AS182" s="383" t="str">
        <f t="shared" si="0"/>
        <v/>
      </c>
      <c r="AT182" s="384" t="str">
        <f t="shared" si="1"/>
        <v/>
      </c>
      <c r="AU182" s="384" t="str">
        <f t="shared" si="2"/>
        <v/>
      </c>
      <c r="AV182" s="383" t="str">
        <f>IF(C182="","",INDEX('プルダウン（非表示予定）'!$G$62:$G$85,AJ182))</f>
        <v/>
      </c>
      <c r="AW182" s="383" t="str">
        <f t="shared" si="3"/>
        <v/>
      </c>
      <c r="BK182" s="100"/>
      <c r="BL182" s="100"/>
      <c r="BM182" s="100"/>
      <c r="BN182" s="100"/>
      <c r="CE182" s="74"/>
      <c r="CG182" s="74"/>
      <c r="DG182" s="227"/>
    </row>
    <row r="183" spans="1:111" s="47" customFormat="1" ht="35.25" customHeight="1">
      <c r="A183" s="57"/>
      <c r="B183" s="246">
        <v>46</v>
      </c>
      <c r="C183" s="404"/>
      <c r="D183" s="405"/>
      <c r="E183" s="405"/>
      <c r="F183" s="405"/>
      <c r="G183" s="405"/>
      <c r="H183" s="405"/>
      <c r="I183" s="467"/>
      <c r="J183" s="468"/>
      <c r="K183" s="404"/>
      <c r="L183" s="405"/>
      <c r="M183" s="405"/>
      <c r="N183" s="405"/>
      <c r="O183" s="405"/>
      <c r="P183" s="405"/>
      <c r="Q183" s="469"/>
      <c r="R183" s="416" t="str">
        <f>IFERROR(IF(C183="","",'プルダウン（非表示予定）'!$B$61),"")</f>
        <v/>
      </c>
      <c r="S183" s="416"/>
      <c r="T183" s="416" t="str">
        <f>IFERROR(IF(C183="","",INDEX('プルダウン（非表示予定）'!$C$62:$C$86,AJ183)),"")</f>
        <v/>
      </c>
      <c r="U183" s="416"/>
      <c r="V183" s="412" t="str">
        <f>IFERROR(INDEX('プルダウン（非表示予定）'!$J$50:$J$58,AK183),"")</f>
        <v/>
      </c>
      <c r="W183" s="413"/>
      <c r="X183" s="393"/>
      <c r="Y183" s="393"/>
      <c r="Z183" s="393"/>
      <c r="AA183" s="394"/>
      <c r="AB183" s="402"/>
      <c r="AC183" s="403"/>
      <c r="AI183" s="247"/>
      <c r="AJ183" s="211" t="e">
        <f>MATCH(R183,'プルダウン（非表示予定）'!$B$62:$B$86,0)</f>
        <v>#N/A</v>
      </c>
      <c r="AK183" s="227" t="e">
        <f>INDEX('プルダウン（非表示予定）'!$E$62:$E$86,AJ183)</f>
        <v>#N/A</v>
      </c>
      <c r="AL183" s="47" t="e">
        <f>MATCH(V183,'プルダウン（非表示予定）'!$J$50:$J$58,0)</f>
        <v>#N/A</v>
      </c>
      <c r="AN183" s="248"/>
      <c r="AO183" s="227" t="e">
        <f>INDEX('プルダウン（非表示予定）'!$B$50:$B$58,AL183)</f>
        <v>#N/A</v>
      </c>
      <c r="AP183" s="227" t="e">
        <f>INDEX('プルダウン（非表示予定）'!$C$50:$C$58,AL183)</f>
        <v>#N/A</v>
      </c>
      <c r="AQ183" s="47" t="e">
        <f>INDEX('プルダウン（非表示予定）'!$D$62:$D$86,AJ183)</f>
        <v>#N/A</v>
      </c>
      <c r="AS183" s="383" t="str">
        <f t="shared" si="0"/>
        <v/>
      </c>
      <c r="AT183" s="384" t="str">
        <f t="shared" si="1"/>
        <v/>
      </c>
      <c r="AU183" s="384" t="str">
        <f t="shared" si="2"/>
        <v/>
      </c>
      <c r="AV183" s="383" t="str">
        <f>IF(C183="","",INDEX('プルダウン（非表示予定）'!$G$62:$G$85,AJ183))</f>
        <v/>
      </c>
      <c r="AW183" s="383" t="str">
        <f t="shared" si="3"/>
        <v/>
      </c>
      <c r="BK183" s="100"/>
      <c r="BL183" s="100"/>
      <c r="BM183" s="100"/>
      <c r="BN183" s="100"/>
      <c r="CE183" s="74"/>
      <c r="CG183" s="74"/>
      <c r="DG183" s="227"/>
    </row>
    <row r="184" spans="1:111" s="47" customFormat="1" ht="35.25" customHeight="1">
      <c r="A184" s="57"/>
      <c r="B184" s="246">
        <v>47</v>
      </c>
      <c r="C184" s="404"/>
      <c r="D184" s="405"/>
      <c r="E184" s="405"/>
      <c r="F184" s="405"/>
      <c r="G184" s="405"/>
      <c r="H184" s="405"/>
      <c r="I184" s="467"/>
      <c r="J184" s="468"/>
      <c r="K184" s="404"/>
      <c r="L184" s="405"/>
      <c r="M184" s="405"/>
      <c r="N184" s="405"/>
      <c r="O184" s="405"/>
      <c r="P184" s="405"/>
      <c r="Q184" s="469"/>
      <c r="R184" s="416" t="str">
        <f>IFERROR(IF(C184="","",'プルダウン（非表示予定）'!$B$61),"")</f>
        <v/>
      </c>
      <c r="S184" s="416"/>
      <c r="T184" s="416" t="str">
        <f>IFERROR(IF(C184="","",INDEX('プルダウン（非表示予定）'!$C$62:$C$86,AJ184)),"")</f>
        <v/>
      </c>
      <c r="U184" s="416"/>
      <c r="V184" s="412" t="str">
        <f>IFERROR(INDEX('プルダウン（非表示予定）'!$J$50:$J$58,AK184),"")</f>
        <v/>
      </c>
      <c r="W184" s="413"/>
      <c r="X184" s="393"/>
      <c r="Y184" s="393"/>
      <c r="Z184" s="393"/>
      <c r="AA184" s="394"/>
      <c r="AB184" s="402"/>
      <c r="AC184" s="403"/>
      <c r="AI184" s="247"/>
      <c r="AJ184" s="211" t="e">
        <f>MATCH(R184,'プルダウン（非表示予定）'!$B$62:$B$86,0)</f>
        <v>#N/A</v>
      </c>
      <c r="AK184" s="227" t="e">
        <f>INDEX('プルダウン（非表示予定）'!$E$62:$E$86,AJ184)</f>
        <v>#N/A</v>
      </c>
      <c r="AL184" s="47" t="e">
        <f>MATCH(V184,'プルダウン（非表示予定）'!$J$50:$J$58,0)</f>
        <v>#N/A</v>
      </c>
      <c r="AN184" s="248"/>
      <c r="AO184" s="227" t="e">
        <f>INDEX('プルダウン（非表示予定）'!$B$50:$B$58,AL184)</f>
        <v>#N/A</v>
      </c>
      <c r="AP184" s="227" t="e">
        <f>INDEX('プルダウン（非表示予定）'!$C$50:$C$58,AL184)</f>
        <v>#N/A</v>
      </c>
      <c r="AQ184" s="47" t="e">
        <f>INDEX('プルダウン（非表示予定）'!$D$62:$D$86,AJ184)</f>
        <v>#N/A</v>
      </c>
      <c r="AS184" s="383" t="str">
        <f t="shared" si="0"/>
        <v/>
      </c>
      <c r="AT184" s="384" t="str">
        <f t="shared" si="1"/>
        <v/>
      </c>
      <c r="AU184" s="384" t="str">
        <f t="shared" si="2"/>
        <v/>
      </c>
      <c r="AV184" s="383" t="str">
        <f>IF(C184="","",INDEX('プルダウン（非表示予定）'!$G$62:$G$85,AJ184))</f>
        <v/>
      </c>
      <c r="AW184" s="383" t="str">
        <f t="shared" si="3"/>
        <v/>
      </c>
      <c r="BK184" s="100"/>
      <c r="BL184" s="100"/>
      <c r="BM184" s="100"/>
      <c r="BN184" s="100"/>
      <c r="CE184" s="74"/>
      <c r="CG184" s="74"/>
      <c r="DG184" s="227"/>
    </row>
    <row r="185" spans="1:111" s="47" customFormat="1" ht="35.25" customHeight="1">
      <c r="A185" s="57"/>
      <c r="B185" s="246">
        <v>48</v>
      </c>
      <c r="C185" s="404"/>
      <c r="D185" s="405"/>
      <c r="E185" s="405"/>
      <c r="F185" s="405"/>
      <c r="G185" s="405"/>
      <c r="H185" s="405"/>
      <c r="I185" s="467"/>
      <c r="J185" s="468"/>
      <c r="K185" s="404"/>
      <c r="L185" s="405"/>
      <c r="M185" s="405"/>
      <c r="N185" s="405"/>
      <c r="O185" s="405"/>
      <c r="P185" s="405"/>
      <c r="Q185" s="469"/>
      <c r="R185" s="416" t="str">
        <f>IFERROR(IF(C185="","",'プルダウン（非表示予定）'!$B$61),"")</f>
        <v/>
      </c>
      <c r="S185" s="416"/>
      <c r="T185" s="416" t="str">
        <f>IFERROR(IF(C185="","",INDEX('プルダウン（非表示予定）'!$C$62:$C$86,AJ185)),"")</f>
        <v/>
      </c>
      <c r="U185" s="416"/>
      <c r="V185" s="412" t="str">
        <f>IFERROR(INDEX('プルダウン（非表示予定）'!$J$50:$J$58,AK185),"")</f>
        <v/>
      </c>
      <c r="W185" s="413"/>
      <c r="X185" s="393"/>
      <c r="Y185" s="393"/>
      <c r="Z185" s="393"/>
      <c r="AA185" s="394"/>
      <c r="AB185" s="402"/>
      <c r="AC185" s="403"/>
      <c r="AI185" s="247"/>
      <c r="AJ185" s="211" t="e">
        <f>MATCH(R185,'プルダウン（非表示予定）'!$B$62:$B$86,0)</f>
        <v>#N/A</v>
      </c>
      <c r="AK185" s="227" t="e">
        <f>INDEX('プルダウン（非表示予定）'!$E$62:$E$86,AJ185)</f>
        <v>#N/A</v>
      </c>
      <c r="AL185" s="47" t="e">
        <f>MATCH(V185,'プルダウン（非表示予定）'!$J$50:$J$58,0)</f>
        <v>#N/A</v>
      </c>
      <c r="AN185" s="248"/>
      <c r="AO185" s="227" t="e">
        <f>INDEX('プルダウン（非表示予定）'!$B$50:$B$58,AL185)</f>
        <v>#N/A</v>
      </c>
      <c r="AP185" s="227" t="e">
        <f>INDEX('プルダウン（非表示予定）'!$C$50:$C$58,AL185)</f>
        <v>#N/A</v>
      </c>
      <c r="AQ185" s="47" t="e">
        <f>INDEX('プルダウン（非表示予定）'!$D$62:$D$86,AJ185)</f>
        <v>#N/A</v>
      </c>
      <c r="AS185" s="383" t="str">
        <f t="shared" si="0"/>
        <v/>
      </c>
      <c r="AT185" s="384" t="str">
        <f t="shared" si="1"/>
        <v/>
      </c>
      <c r="AU185" s="384" t="str">
        <f t="shared" si="2"/>
        <v/>
      </c>
      <c r="AV185" s="383" t="str">
        <f>IF(C185="","",INDEX('プルダウン（非表示予定）'!$G$62:$G$85,AJ185))</f>
        <v/>
      </c>
      <c r="AW185" s="383" t="str">
        <f t="shared" si="3"/>
        <v/>
      </c>
      <c r="BK185" s="100"/>
      <c r="BL185" s="100"/>
      <c r="BM185" s="100"/>
      <c r="BN185" s="100"/>
      <c r="CE185" s="74"/>
      <c r="CG185" s="74"/>
      <c r="DG185" s="227"/>
    </row>
    <row r="186" spans="1:111" s="47" customFormat="1" ht="35.25" customHeight="1">
      <c r="A186" s="57"/>
      <c r="B186" s="246">
        <v>49</v>
      </c>
      <c r="C186" s="404"/>
      <c r="D186" s="405"/>
      <c r="E186" s="405"/>
      <c r="F186" s="405"/>
      <c r="G186" s="405"/>
      <c r="H186" s="405"/>
      <c r="I186" s="467"/>
      <c r="J186" s="468"/>
      <c r="K186" s="404"/>
      <c r="L186" s="405"/>
      <c r="M186" s="405"/>
      <c r="N186" s="405"/>
      <c r="O186" s="405"/>
      <c r="P186" s="405"/>
      <c r="Q186" s="469"/>
      <c r="R186" s="416" t="str">
        <f>IFERROR(IF(C186="","",'プルダウン（非表示予定）'!$B$61),"")</f>
        <v/>
      </c>
      <c r="S186" s="416"/>
      <c r="T186" s="416" t="str">
        <f>IFERROR(IF(C186="","",INDEX('プルダウン（非表示予定）'!$C$62:$C$86,AJ186)),"")</f>
        <v/>
      </c>
      <c r="U186" s="416"/>
      <c r="V186" s="412" t="str">
        <f>IFERROR(INDEX('プルダウン（非表示予定）'!$J$50:$J$58,AK186),"")</f>
        <v/>
      </c>
      <c r="W186" s="413"/>
      <c r="X186" s="393"/>
      <c r="Y186" s="393"/>
      <c r="Z186" s="393"/>
      <c r="AA186" s="394"/>
      <c r="AB186" s="402"/>
      <c r="AC186" s="403"/>
      <c r="AI186" s="247"/>
      <c r="AJ186" s="211" t="e">
        <f>MATCH(R186,'プルダウン（非表示予定）'!$B$62:$B$86,0)</f>
        <v>#N/A</v>
      </c>
      <c r="AK186" s="227" t="e">
        <f>INDEX('プルダウン（非表示予定）'!$E$62:$E$86,AJ186)</f>
        <v>#N/A</v>
      </c>
      <c r="AL186" s="47" t="e">
        <f>MATCH(V186,'プルダウン（非表示予定）'!$J$50:$J$58,0)</f>
        <v>#N/A</v>
      </c>
      <c r="AN186" s="248"/>
      <c r="AO186" s="227" t="e">
        <f>INDEX('プルダウン（非表示予定）'!$B$50:$B$58,AL186)</f>
        <v>#N/A</v>
      </c>
      <c r="AP186" s="227" t="e">
        <f>INDEX('プルダウン（非表示予定）'!$C$50:$C$58,AL186)</f>
        <v>#N/A</v>
      </c>
      <c r="AQ186" s="47" t="e">
        <f>INDEX('プルダウン（非表示予定）'!$D$62:$D$86,AJ186)</f>
        <v>#N/A</v>
      </c>
      <c r="AS186" s="383" t="str">
        <f t="shared" si="0"/>
        <v/>
      </c>
      <c r="AT186" s="384" t="str">
        <f t="shared" si="1"/>
        <v/>
      </c>
      <c r="AU186" s="384" t="str">
        <f t="shared" si="2"/>
        <v/>
      </c>
      <c r="AV186" s="383" t="str">
        <f>IF(C186="","",INDEX('プルダウン（非表示予定）'!$G$62:$G$85,AJ186))</f>
        <v/>
      </c>
      <c r="AW186" s="383" t="str">
        <f t="shared" si="3"/>
        <v/>
      </c>
      <c r="BK186" s="100"/>
      <c r="BL186" s="100"/>
      <c r="BM186" s="100"/>
      <c r="BN186" s="100"/>
      <c r="CE186" s="74"/>
      <c r="CG186" s="74"/>
      <c r="DG186" s="227"/>
    </row>
    <row r="187" spans="1:111" s="47" customFormat="1" ht="35.25" customHeight="1">
      <c r="A187" s="57"/>
      <c r="B187" s="246">
        <v>50</v>
      </c>
      <c r="C187" s="404"/>
      <c r="D187" s="405"/>
      <c r="E187" s="405"/>
      <c r="F187" s="405"/>
      <c r="G187" s="405"/>
      <c r="H187" s="405"/>
      <c r="I187" s="467"/>
      <c r="J187" s="468"/>
      <c r="K187" s="404"/>
      <c r="L187" s="405"/>
      <c r="M187" s="405"/>
      <c r="N187" s="405"/>
      <c r="O187" s="405"/>
      <c r="P187" s="405"/>
      <c r="Q187" s="469"/>
      <c r="R187" s="416" t="str">
        <f>IFERROR(IF(C187="","",'プルダウン（非表示予定）'!$B$61),"")</f>
        <v/>
      </c>
      <c r="S187" s="416"/>
      <c r="T187" s="416" t="str">
        <f>IFERROR(IF(C187="","",INDEX('プルダウン（非表示予定）'!$C$62:$C$86,AJ187)),"")</f>
        <v/>
      </c>
      <c r="U187" s="416"/>
      <c r="V187" s="412" t="str">
        <f>IFERROR(INDEX('プルダウン（非表示予定）'!$J$50:$J$58,AK187),"")</f>
        <v/>
      </c>
      <c r="W187" s="413"/>
      <c r="X187" s="393"/>
      <c r="Y187" s="393"/>
      <c r="Z187" s="393"/>
      <c r="AA187" s="394"/>
      <c r="AB187" s="402"/>
      <c r="AC187" s="403"/>
      <c r="AI187" s="247"/>
      <c r="AJ187" s="211" t="e">
        <f>MATCH(R187,'プルダウン（非表示予定）'!$B$62:$B$86,0)</f>
        <v>#N/A</v>
      </c>
      <c r="AK187" s="227" t="e">
        <f>INDEX('プルダウン（非表示予定）'!$E$62:$E$86,AJ187)</f>
        <v>#N/A</v>
      </c>
      <c r="AL187" s="47" t="e">
        <f>MATCH(V187,'プルダウン（非表示予定）'!$J$50:$J$58,0)</f>
        <v>#N/A</v>
      </c>
      <c r="AN187" s="248"/>
      <c r="AO187" s="227" t="e">
        <f>INDEX('プルダウン（非表示予定）'!$B$50:$B$58,AL187)</f>
        <v>#N/A</v>
      </c>
      <c r="AP187" s="227" t="e">
        <f>INDEX('プルダウン（非表示予定）'!$C$50:$C$58,AL187)</f>
        <v>#N/A</v>
      </c>
      <c r="AQ187" s="47" t="e">
        <f>INDEX('プルダウン（非表示予定）'!$D$62:$D$86,AJ187)</f>
        <v>#N/A</v>
      </c>
      <c r="AS187" s="383" t="str">
        <f t="shared" si="0"/>
        <v/>
      </c>
      <c r="AT187" s="384" t="str">
        <f t="shared" si="1"/>
        <v/>
      </c>
      <c r="AU187" s="384" t="str">
        <f t="shared" si="2"/>
        <v/>
      </c>
      <c r="AV187" s="383" t="str">
        <f>IF(C187="","",INDEX('プルダウン（非表示予定）'!$G$62:$G$85,AJ187))</f>
        <v/>
      </c>
      <c r="AW187" s="383" t="str">
        <f t="shared" si="3"/>
        <v/>
      </c>
      <c r="BK187" s="100"/>
      <c r="BL187" s="100"/>
      <c r="BM187" s="100"/>
      <c r="BN187" s="100"/>
      <c r="CE187" s="74"/>
      <c r="CG187" s="74"/>
      <c r="DG187" s="227"/>
    </row>
    <row r="188" spans="1:111" ht="35.25" customHeight="1">
      <c r="B188" s="246">
        <v>51</v>
      </c>
      <c r="C188" s="404"/>
      <c r="D188" s="405"/>
      <c r="E188" s="405"/>
      <c r="F188" s="405"/>
      <c r="G188" s="405"/>
      <c r="H188" s="405"/>
      <c r="I188" s="467"/>
      <c r="J188" s="468"/>
      <c r="K188" s="404"/>
      <c r="L188" s="405"/>
      <c r="M188" s="405"/>
      <c r="N188" s="405"/>
      <c r="O188" s="405"/>
      <c r="P188" s="405"/>
      <c r="Q188" s="469"/>
      <c r="R188" s="416" t="str">
        <f>IFERROR(IF(C188="","",'プルダウン（非表示予定）'!$B$61),"")</f>
        <v/>
      </c>
      <c r="S188" s="416"/>
      <c r="T188" s="416" t="str">
        <f>IFERROR(IF(C188="","",INDEX('プルダウン（非表示予定）'!$C$62:$C$86,AJ188)),"")</f>
        <v/>
      </c>
      <c r="U188" s="416"/>
      <c r="V188" s="412" t="str">
        <f>IFERROR(INDEX('プルダウン（非表示予定）'!$J$50:$J$58,AK188),"")</f>
        <v/>
      </c>
      <c r="W188" s="413"/>
      <c r="X188" s="393"/>
      <c r="Y188" s="393"/>
      <c r="Z188" s="393"/>
      <c r="AA188" s="394"/>
      <c r="AB188" s="402"/>
      <c r="AC188" s="403"/>
      <c r="AI188" s="247"/>
      <c r="AJ188" s="211" t="e">
        <f>MATCH(R188,'プルダウン（非表示予定）'!$B$62:$B$86,0)</f>
        <v>#N/A</v>
      </c>
      <c r="AK188" s="227" t="e">
        <f>INDEX('プルダウン（非表示予定）'!$E$62:$E$86,AJ188)</f>
        <v>#N/A</v>
      </c>
      <c r="AL188" s="47" t="e">
        <f>MATCH(V188,'プルダウン（非表示予定）'!$J$50:$J$58,0)</f>
        <v>#N/A</v>
      </c>
      <c r="AN188" s="248"/>
      <c r="AO188" s="227" t="e">
        <f>INDEX('プルダウン（非表示予定）'!$B$50:$B$58,AL188)</f>
        <v>#N/A</v>
      </c>
      <c r="AP188" s="227" t="e">
        <f>INDEX('プルダウン（非表示予定）'!$C$50:$C$58,AL188)</f>
        <v>#N/A</v>
      </c>
      <c r="AQ188" s="47" t="e">
        <f>INDEX('プルダウン（非表示予定）'!$D$62:$D$86,AJ188)</f>
        <v>#N/A</v>
      </c>
      <c r="AS188" s="383" t="str">
        <f t="shared" si="0"/>
        <v/>
      </c>
      <c r="AT188" s="384" t="str">
        <f t="shared" si="1"/>
        <v/>
      </c>
      <c r="AU188" s="384" t="str">
        <f t="shared" si="2"/>
        <v/>
      </c>
      <c r="AV188" s="383" t="str">
        <f>IF(C188="","",INDEX('プルダウン（非表示予定）'!$G$62:$G$85,AJ188))</f>
        <v/>
      </c>
      <c r="AW188" s="383" t="str">
        <f t="shared" si="3"/>
        <v/>
      </c>
      <c r="BN188" s="100"/>
      <c r="DG188" s="227"/>
    </row>
    <row r="189" spans="1:111" ht="35.25" customHeight="1">
      <c r="B189" s="246">
        <v>52</v>
      </c>
      <c r="C189" s="404"/>
      <c r="D189" s="405"/>
      <c r="E189" s="405"/>
      <c r="F189" s="405"/>
      <c r="G189" s="405"/>
      <c r="H189" s="405"/>
      <c r="I189" s="467"/>
      <c r="J189" s="468"/>
      <c r="K189" s="404"/>
      <c r="L189" s="405"/>
      <c r="M189" s="405"/>
      <c r="N189" s="405"/>
      <c r="O189" s="405"/>
      <c r="P189" s="405"/>
      <c r="Q189" s="469"/>
      <c r="R189" s="416" t="str">
        <f>IFERROR(IF(C189="","",'プルダウン（非表示予定）'!$B$61),"")</f>
        <v/>
      </c>
      <c r="S189" s="416"/>
      <c r="T189" s="416" t="str">
        <f>IFERROR(IF(C189="","",INDEX('プルダウン（非表示予定）'!$C$62:$C$86,AJ189)),"")</f>
        <v/>
      </c>
      <c r="U189" s="416"/>
      <c r="V189" s="412" t="str">
        <f>IFERROR(INDEX('プルダウン（非表示予定）'!$J$50:$J$58,AK189),"")</f>
        <v/>
      </c>
      <c r="W189" s="413"/>
      <c r="X189" s="393"/>
      <c r="Y189" s="393"/>
      <c r="Z189" s="393"/>
      <c r="AA189" s="394"/>
      <c r="AB189" s="402"/>
      <c r="AC189" s="403"/>
      <c r="AI189" s="247"/>
      <c r="AJ189" s="211" t="e">
        <f>MATCH(R189,'プルダウン（非表示予定）'!$B$62:$B$86,0)</f>
        <v>#N/A</v>
      </c>
      <c r="AK189" s="227" t="e">
        <f>INDEX('プルダウン（非表示予定）'!$E$62:$E$86,AJ189)</f>
        <v>#N/A</v>
      </c>
      <c r="AL189" s="47" t="e">
        <f>MATCH(V189,'プルダウン（非表示予定）'!$J$50:$J$58,0)</f>
        <v>#N/A</v>
      </c>
      <c r="AN189" s="248"/>
      <c r="AO189" s="227" t="e">
        <f>INDEX('プルダウン（非表示予定）'!$B$50:$B$58,AL189)</f>
        <v>#N/A</v>
      </c>
      <c r="AP189" s="227" t="e">
        <f>INDEX('プルダウン（非表示予定）'!$C$50:$C$58,AL189)</f>
        <v>#N/A</v>
      </c>
      <c r="AQ189" s="47" t="e">
        <f>INDEX('プルダウン（非表示予定）'!$D$62:$D$86,AJ189)</f>
        <v>#N/A</v>
      </c>
      <c r="AS189" s="383" t="str">
        <f t="shared" si="0"/>
        <v/>
      </c>
      <c r="AT189" s="384" t="str">
        <f t="shared" si="1"/>
        <v/>
      </c>
      <c r="AU189" s="384" t="str">
        <f t="shared" si="2"/>
        <v/>
      </c>
      <c r="AV189" s="383" t="str">
        <f>IF(C189="","",INDEX('プルダウン（非表示予定）'!$G$62:$G$85,AJ189))</f>
        <v/>
      </c>
      <c r="AW189" s="383" t="str">
        <f t="shared" si="3"/>
        <v/>
      </c>
      <c r="BN189" s="100"/>
      <c r="DG189" s="227"/>
    </row>
    <row r="190" spans="1:111" ht="35.25" customHeight="1">
      <c r="B190" s="246">
        <v>53</v>
      </c>
      <c r="C190" s="404"/>
      <c r="D190" s="405"/>
      <c r="E190" s="405"/>
      <c r="F190" s="405"/>
      <c r="G190" s="405"/>
      <c r="H190" s="405"/>
      <c r="I190" s="467"/>
      <c r="J190" s="468"/>
      <c r="K190" s="404"/>
      <c r="L190" s="405"/>
      <c r="M190" s="405"/>
      <c r="N190" s="405"/>
      <c r="O190" s="405"/>
      <c r="P190" s="405"/>
      <c r="Q190" s="469"/>
      <c r="R190" s="416" t="str">
        <f>IFERROR(IF(C190="","",'プルダウン（非表示予定）'!$B$61),"")</f>
        <v/>
      </c>
      <c r="S190" s="416"/>
      <c r="T190" s="416" t="str">
        <f>IFERROR(IF(C190="","",INDEX('プルダウン（非表示予定）'!$C$62:$C$86,AJ190)),"")</f>
        <v/>
      </c>
      <c r="U190" s="416"/>
      <c r="V190" s="412" t="str">
        <f>IFERROR(INDEX('プルダウン（非表示予定）'!$J$50:$J$58,AK190),"")</f>
        <v/>
      </c>
      <c r="W190" s="413"/>
      <c r="X190" s="393"/>
      <c r="Y190" s="393"/>
      <c r="Z190" s="393"/>
      <c r="AA190" s="394"/>
      <c r="AB190" s="402"/>
      <c r="AC190" s="403"/>
      <c r="AI190" s="247"/>
      <c r="AJ190" s="211" t="e">
        <f>MATCH(R190,'プルダウン（非表示予定）'!$B$62:$B$86,0)</f>
        <v>#N/A</v>
      </c>
      <c r="AK190" s="227" t="e">
        <f>INDEX('プルダウン（非表示予定）'!$E$62:$E$86,AJ190)</f>
        <v>#N/A</v>
      </c>
      <c r="AL190" s="47" t="e">
        <f>MATCH(V190,'プルダウン（非表示予定）'!$J$50:$J$58,0)</f>
        <v>#N/A</v>
      </c>
      <c r="AN190" s="248"/>
      <c r="AO190" s="227" t="e">
        <f>INDEX('プルダウン（非表示予定）'!$B$50:$B$58,AL190)</f>
        <v>#N/A</v>
      </c>
      <c r="AP190" s="227" t="e">
        <f>INDEX('プルダウン（非表示予定）'!$C$50:$C$58,AL190)</f>
        <v>#N/A</v>
      </c>
      <c r="AQ190" s="47" t="e">
        <f>INDEX('プルダウン（非表示予定）'!$D$62:$D$86,AJ190)</f>
        <v>#N/A</v>
      </c>
      <c r="AS190" s="383" t="str">
        <f t="shared" si="0"/>
        <v/>
      </c>
      <c r="AT190" s="384" t="str">
        <f t="shared" si="1"/>
        <v/>
      </c>
      <c r="AU190" s="384" t="str">
        <f t="shared" si="2"/>
        <v/>
      </c>
      <c r="AV190" s="383" t="str">
        <f>IF(C190="","",INDEX('プルダウン（非表示予定）'!$G$62:$G$85,AJ190))</f>
        <v/>
      </c>
      <c r="AW190" s="383" t="str">
        <f t="shared" si="3"/>
        <v/>
      </c>
      <c r="BN190" s="100"/>
      <c r="DG190" s="227"/>
    </row>
    <row r="191" spans="1:111" ht="35.25" customHeight="1">
      <c r="B191" s="246">
        <v>54</v>
      </c>
      <c r="C191" s="404"/>
      <c r="D191" s="405"/>
      <c r="E191" s="405"/>
      <c r="F191" s="405"/>
      <c r="G191" s="405"/>
      <c r="H191" s="405"/>
      <c r="I191" s="467"/>
      <c r="J191" s="468"/>
      <c r="K191" s="404"/>
      <c r="L191" s="405"/>
      <c r="M191" s="405"/>
      <c r="N191" s="405"/>
      <c r="O191" s="405"/>
      <c r="P191" s="405"/>
      <c r="Q191" s="469"/>
      <c r="R191" s="416" t="str">
        <f>IFERROR(IF(C191="","",'プルダウン（非表示予定）'!$B$61),"")</f>
        <v/>
      </c>
      <c r="S191" s="416"/>
      <c r="T191" s="416" t="str">
        <f>IFERROR(IF(C191="","",INDEX('プルダウン（非表示予定）'!$C$62:$C$86,AJ191)),"")</f>
        <v/>
      </c>
      <c r="U191" s="416"/>
      <c r="V191" s="412" t="str">
        <f>IFERROR(INDEX('プルダウン（非表示予定）'!$J$50:$J$58,AK191),"")</f>
        <v/>
      </c>
      <c r="W191" s="413"/>
      <c r="X191" s="393"/>
      <c r="Y191" s="393"/>
      <c r="Z191" s="393"/>
      <c r="AA191" s="394"/>
      <c r="AB191" s="402"/>
      <c r="AC191" s="403"/>
      <c r="AI191" s="247"/>
      <c r="AJ191" s="211" t="e">
        <f>MATCH(R191,'プルダウン（非表示予定）'!$B$62:$B$86,0)</f>
        <v>#N/A</v>
      </c>
      <c r="AK191" s="227" t="e">
        <f>INDEX('プルダウン（非表示予定）'!$E$62:$E$86,AJ191)</f>
        <v>#N/A</v>
      </c>
      <c r="AL191" s="47" t="e">
        <f>MATCH(V191,'プルダウン（非表示予定）'!$J$50:$J$58,0)</f>
        <v>#N/A</v>
      </c>
      <c r="AN191" s="248"/>
      <c r="AO191" s="227" t="e">
        <f>INDEX('プルダウン（非表示予定）'!$B$50:$B$58,AL191)</f>
        <v>#N/A</v>
      </c>
      <c r="AP191" s="227" t="e">
        <f>INDEX('プルダウン（非表示予定）'!$C$50:$C$58,AL191)</f>
        <v>#N/A</v>
      </c>
      <c r="AQ191" s="47" t="e">
        <f>INDEX('プルダウン（非表示予定）'!$D$62:$D$86,AJ191)</f>
        <v>#N/A</v>
      </c>
      <c r="AS191" s="383" t="str">
        <f t="shared" si="0"/>
        <v/>
      </c>
      <c r="AT191" s="384" t="str">
        <f t="shared" si="1"/>
        <v/>
      </c>
      <c r="AU191" s="384" t="str">
        <f t="shared" si="2"/>
        <v/>
      </c>
      <c r="AV191" s="383" t="str">
        <f>IF(C191="","",INDEX('プルダウン（非表示予定）'!$G$62:$G$85,AJ191))</f>
        <v/>
      </c>
      <c r="AW191" s="383" t="str">
        <f t="shared" si="3"/>
        <v/>
      </c>
      <c r="BN191" s="100"/>
      <c r="DG191" s="227"/>
    </row>
    <row r="192" spans="1:111" ht="35.25" customHeight="1">
      <c r="B192" s="246">
        <v>55</v>
      </c>
      <c r="C192" s="404"/>
      <c r="D192" s="405"/>
      <c r="E192" s="405"/>
      <c r="F192" s="405"/>
      <c r="G192" s="405"/>
      <c r="H192" s="405"/>
      <c r="I192" s="467"/>
      <c r="J192" s="468"/>
      <c r="K192" s="404"/>
      <c r="L192" s="405"/>
      <c r="M192" s="405"/>
      <c r="N192" s="405"/>
      <c r="O192" s="405"/>
      <c r="P192" s="405"/>
      <c r="Q192" s="469"/>
      <c r="R192" s="416" t="str">
        <f>IFERROR(IF(C192="","",'プルダウン（非表示予定）'!$B$61),"")</f>
        <v/>
      </c>
      <c r="S192" s="416"/>
      <c r="T192" s="416" t="str">
        <f>IFERROR(IF(C192="","",INDEX('プルダウン（非表示予定）'!$C$62:$C$86,AJ192)),"")</f>
        <v/>
      </c>
      <c r="U192" s="416"/>
      <c r="V192" s="412" t="str">
        <f>IFERROR(INDEX('プルダウン（非表示予定）'!$J$50:$J$58,AK192),"")</f>
        <v/>
      </c>
      <c r="W192" s="413"/>
      <c r="X192" s="393"/>
      <c r="Y192" s="393"/>
      <c r="Z192" s="393"/>
      <c r="AA192" s="394"/>
      <c r="AB192" s="402"/>
      <c r="AC192" s="403"/>
      <c r="AI192" s="247"/>
      <c r="AJ192" s="211" t="e">
        <f>MATCH(R192,'プルダウン（非表示予定）'!$B$62:$B$86,0)</f>
        <v>#N/A</v>
      </c>
      <c r="AK192" s="227" t="e">
        <f>INDEX('プルダウン（非表示予定）'!$E$62:$E$86,AJ192)</f>
        <v>#N/A</v>
      </c>
      <c r="AL192" s="47" t="e">
        <f>MATCH(V192,'プルダウン（非表示予定）'!$J$50:$J$58,0)</f>
        <v>#N/A</v>
      </c>
      <c r="AN192" s="248"/>
      <c r="AO192" s="227" t="e">
        <f>INDEX('プルダウン（非表示予定）'!$B$50:$B$58,AL192)</f>
        <v>#N/A</v>
      </c>
      <c r="AP192" s="227" t="e">
        <f>INDEX('プルダウン（非表示予定）'!$C$50:$C$58,AL192)</f>
        <v>#N/A</v>
      </c>
      <c r="AQ192" s="47" t="e">
        <f>INDEX('プルダウン（非表示予定）'!$D$62:$D$86,AJ192)</f>
        <v>#N/A</v>
      </c>
      <c r="AS192" s="383" t="str">
        <f t="shared" si="0"/>
        <v/>
      </c>
      <c r="AT192" s="384" t="str">
        <f t="shared" si="1"/>
        <v/>
      </c>
      <c r="AU192" s="384" t="str">
        <f t="shared" si="2"/>
        <v/>
      </c>
      <c r="AV192" s="383" t="str">
        <f>IF(C192="","",INDEX('プルダウン（非表示予定）'!$G$62:$G$85,AJ192))</f>
        <v/>
      </c>
      <c r="AW192" s="383" t="str">
        <f t="shared" si="3"/>
        <v/>
      </c>
      <c r="BN192" s="100"/>
      <c r="DG192" s="227"/>
    </row>
    <row r="193" spans="2:111" ht="35.25" customHeight="1">
      <c r="B193" s="246">
        <v>56</v>
      </c>
      <c r="C193" s="404"/>
      <c r="D193" s="405"/>
      <c r="E193" s="405"/>
      <c r="F193" s="405"/>
      <c r="G193" s="405"/>
      <c r="H193" s="405"/>
      <c r="I193" s="467"/>
      <c r="J193" s="468"/>
      <c r="K193" s="404"/>
      <c r="L193" s="405"/>
      <c r="M193" s="405"/>
      <c r="N193" s="405"/>
      <c r="O193" s="405"/>
      <c r="P193" s="405"/>
      <c r="Q193" s="469"/>
      <c r="R193" s="416" t="str">
        <f>IFERROR(IF(C193="","",'プルダウン（非表示予定）'!$B$61),"")</f>
        <v/>
      </c>
      <c r="S193" s="416"/>
      <c r="T193" s="416" t="str">
        <f>IFERROR(IF(C193="","",INDEX('プルダウン（非表示予定）'!$C$62:$C$86,AJ193)),"")</f>
        <v/>
      </c>
      <c r="U193" s="416"/>
      <c r="V193" s="412" t="str">
        <f>IFERROR(INDEX('プルダウン（非表示予定）'!$J$50:$J$58,AK193),"")</f>
        <v/>
      </c>
      <c r="W193" s="413"/>
      <c r="X193" s="393"/>
      <c r="Y193" s="393"/>
      <c r="Z193" s="393"/>
      <c r="AA193" s="394"/>
      <c r="AB193" s="402"/>
      <c r="AC193" s="403"/>
      <c r="AI193" s="247"/>
      <c r="AJ193" s="211" t="e">
        <f>MATCH(R193,'プルダウン（非表示予定）'!$B$62:$B$86,0)</f>
        <v>#N/A</v>
      </c>
      <c r="AK193" s="227" t="e">
        <f>INDEX('プルダウン（非表示予定）'!$E$62:$E$86,AJ193)</f>
        <v>#N/A</v>
      </c>
      <c r="AL193" s="47" t="e">
        <f>MATCH(V193,'プルダウン（非表示予定）'!$J$50:$J$58,0)</f>
        <v>#N/A</v>
      </c>
      <c r="AN193" s="248"/>
      <c r="AO193" s="227" t="e">
        <f>INDEX('プルダウン（非表示予定）'!$B$50:$B$58,AL193)</f>
        <v>#N/A</v>
      </c>
      <c r="AP193" s="227" t="e">
        <f>INDEX('プルダウン（非表示予定）'!$C$50:$C$58,AL193)</f>
        <v>#N/A</v>
      </c>
      <c r="AQ193" s="47" t="e">
        <f>INDEX('プルダウン（非表示予定）'!$D$62:$D$86,AJ193)</f>
        <v>#N/A</v>
      </c>
      <c r="AS193" s="383" t="str">
        <f t="shared" si="0"/>
        <v/>
      </c>
      <c r="AT193" s="384" t="str">
        <f t="shared" si="1"/>
        <v/>
      </c>
      <c r="AU193" s="384" t="str">
        <f t="shared" si="2"/>
        <v/>
      </c>
      <c r="AV193" s="383" t="str">
        <f>IF(C193="","",INDEX('プルダウン（非表示予定）'!$G$62:$G$85,AJ193))</f>
        <v/>
      </c>
      <c r="AW193" s="383" t="str">
        <f t="shared" si="3"/>
        <v/>
      </c>
      <c r="BN193" s="100"/>
      <c r="DG193" s="227"/>
    </row>
    <row r="194" spans="2:111" ht="35.25" customHeight="1">
      <c r="B194" s="246">
        <v>57</v>
      </c>
      <c r="C194" s="404"/>
      <c r="D194" s="405"/>
      <c r="E194" s="405"/>
      <c r="F194" s="405"/>
      <c r="G194" s="405"/>
      <c r="H194" s="405"/>
      <c r="I194" s="467"/>
      <c r="J194" s="468"/>
      <c r="K194" s="404"/>
      <c r="L194" s="405"/>
      <c r="M194" s="405"/>
      <c r="N194" s="405"/>
      <c r="O194" s="405"/>
      <c r="P194" s="405"/>
      <c r="Q194" s="469"/>
      <c r="R194" s="416" t="str">
        <f>IFERROR(IF(C194="","",'プルダウン（非表示予定）'!$B$61),"")</f>
        <v/>
      </c>
      <c r="S194" s="416"/>
      <c r="T194" s="416" t="str">
        <f>IFERROR(IF(C194="","",INDEX('プルダウン（非表示予定）'!$C$62:$C$86,AJ194)),"")</f>
        <v/>
      </c>
      <c r="U194" s="416"/>
      <c r="V194" s="412" t="str">
        <f>IFERROR(INDEX('プルダウン（非表示予定）'!$J$50:$J$58,AK194),"")</f>
        <v/>
      </c>
      <c r="W194" s="413"/>
      <c r="X194" s="393"/>
      <c r="Y194" s="393"/>
      <c r="Z194" s="393"/>
      <c r="AA194" s="394"/>
      <c r="AB194" s="402"/>
      <c r="AC194" s="403"/>
      <c r="AI194" s="247"/>
      <c r="AJ194" s="211" t="e">
        <f>MATCH(R194,'プルダウン（非表示予定）'!$B$62:$B$86,0)</f>
        <v>#N/A</v>
      </c>
      <c r="AK194" s="227" t="e">
        <f>INDEX('プルダウン（非表示予定）'!$E$62:$E$86,AJ194)</f>
        <v>#N/A</v>
      </c>
      <c r="AL194" s="47" t="e">
        <f>MATCH(V194,'プルダウン（非表示予定）'!$J$50:$J$58,0)</f>
        <v>#N/A</v>
      </c>
      <c r="AN194" s="248"/>
      <c r="AO194" s="227" t="e">
        <f>INDEX('プルダウン（非表示予定）'!$B$50:$B$58,AL194)</f>
        <v>#N/A</v>
      </c>
      <c r="AP194" s="227" t="e">
        <f>INDEX('プルダウン（非表示予定）'!$C$50:$C$58,AL194)</f>
        <v>#N/A</v>
      </c>
      <c r="AQ194" s="47" t="e">
        <f>INDEX('プルダウン（非表示予定）'!$D$62:$D$86,AJ194)</f>
        <v>#N/A</v>
      </c>
      <c r="AS194" s="383" t="str">
        <f t="shared" si="0"/>
        <v/>
      </c>
      <c r="AT194" s="384" t="str">
        <f t="shared" si="1"/>
        <v/>
      </c>
      <c r="AU194" s="384" t="str">
        <f t="shared" si="2"/>
        <v/>
      </c>
      <c r="AV194" s="383" t="str">
        <f>IF(C194="","",INDEX('プルダウン（非表示予定）'!$G$62:$G$85,AJ194))</f>
        <v/>
      </c>
      <c r="AW194" s="383" t="str">
        <f t="shared" si="3"/>
        <v/>
      </c>
      <c r="BN194" s="100"/>
      <c r="DG194" s="227"/>
    </row>
    <row r="195" spans="2:111" ht="35.25" customHeight="1">
      <c r="B195" s="246">
        <v>58</v>
      </c>
      <c r="C195" s="404"/>
      <c r="D195" s="405"/>
      <c r="E195" s="405"/>
      <c r="F195" s="405"/>
      <c r="G195" s="405"/>
      <c r="H195" s="405"/>
      <c r="I195" s="467"/>
      <c r="J195" s="468"/>
      <c r="K195" s="404"/>
      <c r="L195" s="405"/>
      <c r="M195" s="405"/>
      <c r="N195" s="405"/>
      <c r="O195" s="405"/>
      <c r="P195" s="405"/>
      <c r="Q195" s="469"/>
      <c r="R195" s="416" t="str">
        <f>IFERROR(IF(C195="","",'プルダウン（非表示予定）'!$B$61),"")</f>
        <v/>
      </c>
      <c r="S195" s="416"/>
      <c r="T195" s="416" t="str">
        <f>IFERROR(IF(C195="","",INDEX('プルダウン（非表示予定）'!$C$62:$C$86,AJ195)),"")</f>
        <v/>
      </c>
      <c r="U195" s="416"/>
      <c r="V195" s="412" t="str">
        <f>IFERROR(INDEX('プルダウン（非表示予定）'!$J$50:$J$58,AK195),"")</f>
        <v/>
      </c>
      <c r="W195" s="413"/>
      <c r="X195" s="393"/>
      <c r="Y195" s="393"/>
      <c r="Z195" s="393"/>
      <c r="AA195" s="394"/>
      <c r="AB195" s="402"/>
      <c r="AC195" s="403"/>
      <c r="AI195" s="247"/>
      <c r="AJ195" s="211" t="e">
        <f>MATCH(R195,'プルダウン（非表示予定）'!$B$62:$B$86,0)</f>
        <v>#N/A</v>
      </c>
      <c r="AK195" s="227" t="e">
        <f>INDEX('プルダウン（非表示予定）'!$E$62:$E$86,AJ195)</f>
        <v>#N/A</v>
      </c>
      <c r="AL195" s="47" t="e">
        <f>MATCH(V195,'プルダウン（非表示予定）'!$J$50:$J$58,0)</f>
        <v>#N/A</v>
      </c>
      <c r="AN195" s="248"/>
      <c r="AO195" s="227" t="e">
        <f>INDEX('プルダウン（非表示予定）'!$B$50:$B$58,AL195)</f>
        <v>#N/A</v>
      </c>
      <c r="AP195" s="227" t="e">
        <f>INDEX('プルダウン（非表示予定）'!$C$50:$C$58,AL195)</f>
        <v>#N/A</v>
      </c>
      <c r="AQ195" s="47" t="e">
        <f>INDEX('プルダウン（非表示予定）'!$D$62:$D$86,AJ195)</f>
        <v>#N/A</v>
      </c>
      <c r="AS195" s="383" t="str">
        <f t="shared" si="0"/>
        <v/>
      </c>
      <c r="AT195" s="384" t="str">
        <f t="shared" si="1"/>
        <v/>
      </c>
      <c r="AU195" s="384" t="str">
        <f t="shared" si="2"/>
        <v/>
      </c>
      <c r="AV195" s="383" t="str">
        <f>IF(C195="","",INDEX('プルダウン（非表示予定）'!$G$62:$G$85,AJ195))</f>
        <v/>
      </c>
      <c r="AW195" s="383" t="str">
        <f t="shared" si="3"/>
        <v/>
      </c>
      <c r="BN195" s="100"/>
      <c r="DG195" s="227"/>
    </row>
    <row r="196" spans="2:111" ht="35.25" customHeight="1">
      <c r="B196" s="246">
        <v>59</v>
      </c>
      <c r="C196" s="404"/>
      <c r="D196" s="405"/>
      <c r="E196" s="405"/>
      <c r="F196" s="405"/>
      <c r="G196" s="405"/>
      <c r="H196" s="405"/>
      <c r="I196" s="467"/>
      <c r="J196" s="468"/>
      <c r="K196" s="404"/>
      <c r="L196" s="405"/>
      <c r="M196" s="405"/>
      <c r="N196" s="405"/>
      <c r="O196" s="405"/>
      <c r="P196" s="405"/>
      <c r="Q196" s="469"/>
      <c r="R196" s="416" t="str">
        <f>IFERROR(IF(C196="","",'プルダウン（非表示予定）'!$B$61),"")</f>
        <v/>
      </c>
      <c r="S196" s="416"/>
      <c r="T196" s="416" t="str">
        <f>IFERROR(IF(C196="","",INDEX('プルダウン（非表示予定）'!$C$62:$C$86,AJ196)),"")</f>
        <v/>
      </c>
      <c r="U196" s="416"/>
      <c r="V196" s="412" t="str">
        <f>IFERROR(INDEX('プルダウン（非表示予定）'!$J$50:$J$58,AK196),"")</f>
        <v/>
      </c>
      <c r="W196" s="413"/>
      <c r="X196" s="393"/>
      <c r="Y196" s="393"/>
      <c r="Z196" s="393"/>
      <c r="AA196" s="394"/>
      <c r="AB196" s="402"/>
      <c r="AC196" s="403"/>
      <c r="AI196" s="247"/>
      <c r="AJ196" s="211" t="e">
        <f>MATCH(R196,'プルダウン（非表示予定）'!$B$62:$B$86,0)</f>
        <v>#N/A</v>
      </c>
      <c r="AK196" s="227" t="e">
        <f>INDEX('プルダウン（非表示予定）'!$E$62:$E$86,AJ196)</f>
        <v>#N/A</v>
      </c>
      <c r="AL196" s="47" t="e">
        <f>MATCH(V196,'プルダウン（非表示予定）'!$J$50:$J$58,0)</f>
        <v>#N/A</v>
      </c>
      <c r="AN196" s="248"/>
      <c r="AO196" s="227" t="e">
        <f>INDEX('プルダウン（非表示予定）'!$B$50:$B$58,AL196)</f>
        <v>#N/A</v>
      </c>
      <c r="AP196" s="227" t="e">
        <f>INDEX('プルダウン（非表示予定）'!$C$50:$C$58,AL196)</f>
        <v>#N/A</v>
      </c>
      <c r="AQ196" s="47" t="e">
        <f>INDEX('プルダウン（非表示予定）'!$D$62:$D$86,AJ196)</f>
        <v>#N/A</v>
      </c>
      <c r="AS196" s="383" t="str">
        <f t="shared" si="0"/>
        <v/>
      </c>
      <c r="AT196" s="384" t="str">
        <f t="shared" si="1"/>
        <v/>
      </c>
      <c r="AU196" s="384" t="str">
        <f t="shared" si="2"/>
        <v/>
      </c>
      <c r="AV196" s="383" t="str">
        <f>IF(C196="","",INDEX('プルダウン（非表示予定）'!$G$62:$G$85,AJ196))</f>
        <v/>
      </c>
      <c r="AW196" s="383" t="str">
        <f t="shared" si="3"/>
        <v/>
      </c>
      <c r="BN196" s="100"/>
      <c r="DG196" s="227"/>
    </row>
    <row r="197" spans="2:111" ht="35.25" customHeight="1">
      <c r="B197" s="246">
        <v>60</v>
      </c>
      <c r="C197" s="404"/>
      <c r="D197" s="405"/>
      <c r="E197" s="405"/>
      <c r="F197" s="405"/>
      <c r="G197" s="405"/>
      <c r="H197" s="405"/>
      <c r="I197" s="467"/>
      <c r="J197" s="468"/>
      <c r="K197" s="404"/>
      <c r="L197" s="405"/>
      <c r="M197" s="405"/>
      <c r="N197" s="405"/>
      <c r="O197" s="405"/>
      <c r="P197" s="405"/>
      <c r="Q197" s="469"/>
      <c r="R197" s="416" t="str">
        <f>IFERROR(IF(C197="","",'プルダウン（非表示予定）'!$B$61),"")</f>
        <v/>
      </c>
      <c r="S197" s="416"/>
      <c r="T197" s="416" t="str">
        <f>IFERROR(IF(C197="","",INDEX('プルダウン（非表示予定）'!$C$62:$C$86,AJ197)),"")</f>
        <v/>
      </c>
      <c r="U197" s="416"/>
      <c r="V197" s="412" t="str">
        <f>IFERROR(INDEX('プルダウン（非表示予定）'!$J$50:$J$58,AK197),"")</f>
        <v/>
      </c>
      <c r="W197" s="413"/>
      <c r="X197" s="393"/>
      <c r="Y197" s="393"/>
      <c r="Z197" s="393"/>
      <c r="AA197" s="394"/>
      <c r="AB197" s="402"/>
      <c r="AC197" s="403"/>
      <c r="AI197" s="247"/>
      <c r="AJ197" s="211" t="e">
        <f>MATCH(R197,'プルダウン（非表示予定）'!$B$62:$B$86,0)</f>
        <v>#N/A</v>
      </c>
      <c r="AK197" s="227" t="e">
        <f>INDEX('プルダウン（非表示予定）'!$E$62:$E$86,AJ197)</f>
        <v>#N/A</v>
      </c>
      <c r="AL197" s="47" t="e">
        <f>MATCH(V197,'プルダウン（非表示予定）'!$J$50:$J$58,0)</f>
        <v>#N/A</v>
      </c>
      <c r="AN197" s="248"/>
      <c r="AO197" s="227" t="e">
        <f>INDEX('プルダウン（非表示予定）'!$B$50:$B$58,AL197)</f>
        <v>#N/A</v>
      </c>
      <c r="AP197" s="227" t="e">
        <f>INDEX('プルダウン（非表示予定）'!$C$50:$C$58,AL197)</f>
        <v>#N/A</v>
      </c>
      <c r="AQ197" s="47" t="e">
        <f>INDEX('プルダウン（非表示予定）'!$D$62:$D$86,AJ197)</f>
        <v>#N/A</v>
      </c>
      <c r="AS197" s="383" t="str">
        <f t="shared" si="0"/>
        <v/>
      </c>
      <c r="AT197" s="384" t="str">
        <f t="shared" si="1"/>
        <v/>
      </c>
      <c r="AU197" s="384" t="str">
        <f t="shared" si="2"/>
        <v/>
      </c>
      <c r="AV197" s="383" t="str">
        <f>IF(C197="","",INDEX('プルダウン（非表示予定）'!$G$62:$G$85,AJ197))</f>
        <v/>
      </c>
      <c r="AW197" s="383" t="str">
        <f t="shared" si="3"/>
        <v/>
      </c>
      <c r="BN197" s="100"/>
      <c r="DG197" s="227"/>
    </row>
    <row r="198" spans="2:111" ht="35.25" customHeight="1">
      <c r="B198" s="246">
        <v>61</v>
      </c>
      <c r="C198" s="404"/>
      <c r="D198" s="405"/>
      <c r="E198" s="405"/>
      <c r="F198" s="405"/>
      <c r="G198" s="405"/>
      <c r="H198" s="405"/>
      <c r="I198" s="467"/>
      <c r="J198" s="468"/>
      <c r="K198" s="404"/>
      <c r="L198" s="405"/>
      <c r="M198" s="405"/>
      <c r="N198" s="405"/>
      <c r="O198" s="405"/>
      <c r="P198" s="405"/>
      <c r="Q198" s="469"/>
      <c r="R198" s="416" t="str">
        <f>IFERROR(IF(C198="","",'プルダウン（非表示予定）'!$B$61),"")</f>
        <v/>
      </c>
      <c r="S198" s="416"/>
      <c r="T198" s="416" t="str">
        <f>IFERROR(IF(C198="","",INDEX('プルダウン（非表示予定）'!$C$62:$C$86,AJ198)),"")</f>
        <v/>
      </c>
      <c r="U198" s="416"/>
      <c r="V198" s="412" t="str">
        <f>IFERROR(INDEX('プルダウン（非表示予定）'!$J$50:$J$58,AK198),"")</f>
        <v/>
      </c>
      <c r="W198" s="413"/>
      <c r="X198" s="393"/>
      <c r="Y198" s="393"/>
      <c r="Z198" s="393"/>
      <c r="AA198" s="394"/>
      <c r="AB198" s="402"/>
      <c r="AC198" s="403"/>
      <c r="AI198" s="247"/>
      <c r="AJ198" s="211" t="e">
        <f>MATCH(R198,'プルダウン（非表示予定）'!$B$62:$B$86,0)</f>
        <v>#N/A</v>
      </c>
      <c r="AK198" s="227" t="e">
        <f>INDEX('プルダウン（非表示予定）'!$E$62:$E$86,AJ198)</f>
        <v>#N/A</v>
      </c>
      <c r="AL198" s="47" t="e">
        <f>MATCH(V198,'プルダウン（非表示予定）'!$J$50:$J$58,0)</f>
        <v>#N/A</v>
      </c>
      <c r="AN198" s="248"/>
      <c r="AO198" s="227" t="e">
        <f>INDEX('プルダウン（非表示予定）'!$B$50:$B$58,AL198)</f>
        <v>#N/A</v>
      </c>
      <c r="AP198" s="227" t="e">
        <f>INDEX('プルダウン（非表示予定）'!$C$50:$C$58,AL198)</f>
        <v>#N/A</v>
      </c>
      <c r="AQ198" s="47" t="e">
        <f>INDEX('プルダウン（非表示予定）'!$D$62:$D$86,AJ198)</f>
        <v>#N/A</v>
      </c>
      <c r="AS198" s="383" t="str">
        <f t="shared" si="0"/>
        <v/>
      </c>
      <c r="AT198" s="384" t="str">
        <f t="shared" si="1"/>
        <v/>
      </c>
      <c r="AU198" s="384" t="str">
        <f t="shared" si="2"/>
        <v/>
      </c>
      <c r="AV198" s="383" t="str">
        <f>IF(C198="","",INDEX('プルダウン（非表示予定）'!$G$62:$G$85,AJ198))</f>
        <v/>
      </c>
      <c r="AW198" s="383" t="str">
        <f t="shared" si="3"/>
        <v/>
      </c>
      <c r="BN198" s="100"/>
      <c r="DG198" s="227"/>
    </row>
    <row r="199" spans="2:111" ht="35.25" customHeight="1">
      <c r="B199" s="246">
        <v>62</v>
      </c>
      <c r="C199" s="404"/>
      <c r="D199" s="405"/>
      <c r="E199" s="405"/>
      <c r="F199" s="405"/>
      <c r="G199" s="405"/>
      <c r="H199" s="405"/>
      <c r="I199" s="467"/>
      <c r="J199" s="468"/>
      <c r="K199" s="404"/>
      <c r="L199" s="405"/>
      <c r="M199" s="405"/>
      <c r="N199" s="405"/>
      <c r="O199" s="405"/>
      <c r="P199" s="405"/>
      <c r="Q199" s="469"/>
      <c r="R199" s="416" t="str">
        <f>IFERROR(IF(C199="","",'プルダウン（非表示予定）'!$B$61),"")</f>
        <v/>
      </c>
      <c r="S199" s="416"/>
      <c r="T199" s="416" t="str">
        <f>IFERROR(IF(C199="","",INDEX('プルダウン（非表示予定）'!$C$62:$C$86,AJ199)),"")</f>
        <v/>
      </c>
      <c r="U199" s="416"/>
      <c r="V199" s="412" t="str">
        <f>IFERROR(INDEX('プルダウン（非表示予定）'!$J$50:$J$58,AK199),"")</f>
        <v/>
      </c>
      <c r="W199" s="413"/>
      <c r="X199" s="393"/>
      <c r="Y199" s="393"/>
      <c r="Z199" s="393"/>
      <c r="AA199" s="394"/>
      <c r="AB199" s="402"/>
      <c r="AC199" s="403"/>
      <c r="AI199" s="247"/>
      <c r="AJ199" s="211" t="e">
        <f>MATCH(R199,'プルダウン（非表示予定）'!$B$62:$B$86,0)</f>
        <v>#N/A</v>
      </c>
      <c r="AK199" s="227" t="e">
        <f>INDEX('プルダウン（非表示予定）'!$E$62:$E$86,AJ199)</f>
        <v>#N/A</v>
      </c>
      <c r="AL199" s="47" t="e">
        <f>MATCH(V199,'プルダウン（非表示予定）'!$J$50:$J$58,0)</f>
        <v>#N/A</v>
      </c>
      <c r="AN199" s="248"/>
      <c r="AO199" s="227" t="e">
        <f>INDEX('プルダウン（非表示予定）'!$B$50:$B$58,AL199)</f>
        <v>#N/A</v>
      </c>
      <c r="AP199" s="227" t="e">
        <f>INDEX('プルダウン（非表示予定）'!$C$50:$C$58,AL199)</f>
        <v>#N/A</v>
      </c>
      <c r="AQ199" s="47" t="e">
        <f>INDEX('プルダウン（非表示予定）'!$D$62:$D$86,AJ199)</f>
        <v>#N/A</v>
      </c>
      <c r="AS199" s="383" t="str">
        <f t="shared" si="0"/>
        <v/>
      </c>
      <c r="AT199" s="384" t="str">
        <f t="shared" si="1"/>
        <v/>
      </c>
      <c r="AU199" s="384" t="str">
        <f t="shared" si="2"/>
        <v/>
      </c>
      <c r="AV199" s="383" t="str">
        <f>IF(C199="","",INDEX('プルダウン（非表示予定）'!$G$62:$G$85,AJ199))</f>
        <v/>
      </c>
      <c r="AW199" s="383" t="str">
        <f t="shared" si="3"/>
        <v/>
      </c>
      <c r="BN199" s="100"/>
      <c r="DG199" s="227"/>
    </row>
    <row r="200" spans="2:111" ht="35.25" customHeight="1">
      <c r="B200" s="246">
        <v>63</v>
      </c>
      <c r="C200" s="404"/>
      <c r="D200" s="405"/>
      <c r="E200" s="405"/>
      <c r="F200" s="405"/>
      <c r="G200" s="405"/>
      <c r="H200" s="405"/>
      <c r="I200" s="467"/>
      <c r="J200" s="468"/>
      <c r="K200" s="404"/>
      <c r="L200" s="405"/>
      <c r="M200" s="405"/>
      <c r="N200" s="405"/>
      <c r="O200" s="405"/>
      <c r="P200" s="405"/>
      <c r="Q200" s="469"/>
      <c r="R200" s="416" t="str">
        <f>IFERROR(IF(C200="","",'プルダウン（非表示予定）'!$B$61),"")</f>
        <v/>
      </c>
      <c r="S200" s="416"/>
      <c r="T200" s="416" t="str">
        <f>IFERROR(IF(C200="","",INDEX('プルダウン（非表示予定）'!$C$62:$C$86,AJ200)),"")</f>
        <v/>
      </c>
      <c r="U200" s="416"/>
      <c r="V200" s="412" t="str">
        <f>IFERROR(INDEX('プルダウン（非表示予定）'!$J$50:$J$58,AK200),"")</f>
        <v/>
      </c>
      <c r="W200" s="413"/>
      <c r="X200" s="393"/>
      <c r="Y200" s="393"/>
      <c r="Z200" s="393"/>
      <c r="AA200" s="394"/>
      <c r="AB200" s="402"/>
      <c r="AC200" s="403"/>
      <c r="AI200" s="247"/>
      <c r="AJ200" s="211" t="e">
        <f>MATCH(R200,'プルダウン（非表示予定）'!$B$62:$B$86,0)</f>
        <v>#N/A</v>
      </c>
      <c r="AK200" s="227" t="e">
        <f>INDEX('プルダウン（非表示予定）'!$E$62:$E$86,AJ200)</f>
        <v>#N/A</v>
      </c>
      <c r="AL200" s="47" t="e">
        <f>MATCH(V200,'プルダウン（非表示予定）'!$J$50:$J$58,0)</f>
        <v>#N/A</v>
      </c>
      <c r="AN200" s="248"/>
      <c r="AO200" s="227" t="e">
        <f>INDEX('プルダウン（非表示予定）'!$B$50:$B$58,AL200)</f>
        <v>#N/A</v>
      </c>
      <c r="AP200" s="227" t="e">
        <f>INDEX('プルダウン（非表示予定）'!$C$50:$C$58,AL200)</f>
        <v>#N/A</v>
      </c>
      <c r="AQ200" s="47" t="e">
        <f>INDEX('プルダウン（非表示予定）'!$D$62:$D$86,AJ200)</f>
        <v>#N/A</v>
      </c>
      <c r="AS200" s="383" t="str">
        <f t="shared" si="0"/>
        <v/>
      </c>
      <c r="AT200" s="384" t="str">
        <f t="shared" si="1"/>
        <v/>
      </c>
      <c r="AU200" s="384" t="str">
        <f t="shared" si="2"/>
        <v/>
      </c>
      <c r="AV200" s="383" t="str">
        <f>IF(C200="","",INDEX('プルダウン（非表示予定）'!$G$62:$G$85,AJ200))</f>
        <v/>
      </c>
      <c r="AW200" s="383" t="str">
        <f t="shared" si="3"/>
        <v/>
      </c>
      <c r="BN200" s="100"/>
      <c r="DG200" s="227"/>
    </row>
    <row r="201" spans="2:111" ht="35.25" customHeight="1">
      <c r="B201" s="246">
        <v>64</v>
      </c>
      <c r="C201" s="404"/>
      <c r="D201" s="405"/>
      <c r="E201" s="405"/>
      <c r="F201" s="405"/>
      <c r="G201" s="405"/>
      <c r="H201" s="405"/>
      <c r="I201" s="467"/>
      <c r="J201" s="468"/>
      <c r="K201" s="404"/>
      <c r="L201" s="405"/>
      <c r="M201" s="405"/>
      <c r="N201" s="405"/>
      <c r="O201" s="405"/>
      <c r="P201" s="405"/>
      <c r="Q201" s="469"/>
      <c r="R201" s="416" t="str">
        <f>IFERROR(IF(C201="","",'プルダウン（非表示予定）'!$B$61),"")</f>
        <v/>
      </c>
      <c r="S201" s="416"/>
      <c r="T201" s="416" t="str">
        <f>IFERROR(IF(C201="","",INDEX('プルダウン（非表示予定）'!$C$62:$C$86,AJ201)),"")</f>
        <v/>
      </c>
      <c r="U201" s="416"/>
      <c r="V201" s="412" t="str">
        <f>IFERROR(INDEX('プルダウン（非表示予定）'!$J$50:$J$58,AK201),"")</f>
        <v/>
      </c>
      <c r="W201" s="413"/>
      <c r="X201" s="393"/>
      <c r="Y201" s="393"/>
      <c r="Z201" s="393"/>
      <c r="AA201" s="394"/>
      <c r="AB201" s="402"/>
      <c r="AC201" s="403"/>
      <c r="AI201" s="247"/>
      <c r="AJ201" s="211" t="e">
        <f>MATCH(R201,'プルダウン（非表示予定）'!$B$62:$B$86,0)</f>
        <v>#N/A</v>
      </c>
      <c r="AK201" s="227" t="e">
        <f>INDEX('プルダウン（非表示予定）'!$E$62:$E$86,AJ201)</f>
        <v>#N/A</v>
      </c>
      <c r="AL201" s="47" t="e">
        <f>MATCH(V201,'プルダウン（非表示予定）'!$J$50:$J$58,0)</f>
        <v>#N/A</v>
      </c>
      <c r="AN201" s="248"/>
      <c r="AO201" s="227" t="e">
        <f>INDEX('プルダウン（非表示予定）'!$B$50:$B$58,AL201)</f>
        <v>#N/A</v>
      </c>
      <c r="AP201" s="227" t="e">
        <f>INDEX('プルダウン（非表示予定）'!$C$50:$C$58,AL201)</f>
        <v>#N/A</v>
      </c>
      <c r="AQ201" s="47" t="e">
        <f>INDEX('プルダウン（非表示予定）'!$D$62:$D$86,AJ201)</f>
        <v>#N/A</v>
      </c>
      <c r="AS201" s="383" t="str">
        <f t="shared" si="0"/>
        <v/>
      </c>
      <c r="AT201" s="384" t="str">
        <f t="shared" si="1"/>
        <v/>
      </c>
      <c r="AU201" s="384" t="str">
        <f t="shared" si="2"/>
        <v/>
      </c>
      <c r="AV201" s="383" t="str">
        <f>IF(C201="","",INDEX('プルダウン（非表示予定）'!$G$62:$G$85,AJ201))</f>
        <v/>
      </c>
      <c r="AW201" s="383" t="str">
        <f t="shared" si="3"/>
        <v/>
      </c>
      <c r="BN201" s="100"/>
      <c r="DG201" s="227"/>
    </row>
    <row r="202" spans="2:111" ht="35.25" customHeight="1">
      <c r="B202" s="246">
        <v>65</v>
      </c>
      <c r="C202" s="404"/>
      <c r="D202" s="405"/>
      <c r="E202" s="405"/>
      <c r="F202" s="405"/>
      <c r="G202" s="405"/>
      <c r="H202" s="405"/>
      <c r="I202" s="467"/>
      <c r="J202" s="468"/>
      <c r="K202" s="404"/>
      <c r="L202" s="405"/>
      <c r="M202" s="405"/>
      <c r="N202" s="405"/>
      <c r="O202" s="405"/>
      <c r="P202" s="405"/>
      <c r="Q202" s="469"/>
      <c r="R202" s="416" t="str">
        <f>IFERROR(IF(C202="","",'プルダウン（非表示予定）'!$B$61),"")</f>
        <v/>
      </c>
      <c r="S202" s="416"/>
      <c r="T202" s="416" t="str">
        <f>IFERROR(IF(C202="","",INDEX('プルダウン（非表示予定）'!$C$62:$C$86,AJ202)),"")</f>
        <v/>
      </c>
      <c r="U202" s="416"/>
      <c r="V202" s="412" t="str">
        <f>IFERROR(INDEX('プルダウン（非表示予定）'!$J$50:$J$58,AK202),"")</f>
        <v/>
      </c>
      <c r="W202" s="413"/>
      <c r="X202" s="393"/>
      <c r="Y202" s="393"/>
      <c r="Z202" s="393"/>
      <c r="AA202" s="394"/>
      <c r="AB202" s="402"/>
      <c r="AC202" s="403"/>
      <c r="AI202" s="247"/>
      <c r="AJ202" s="211" t="e">
        <f>MATCH(R202,'プルダウン（非表示予定）'!$B$62:$B$86,0)</f>
        <v>#N/A</v>
      </c>
      <c r="AK202" s="227" t="e">
        <f>INDEX('プルダウン（非表示予定）'!$E$62:$E$86,AJ202)</f>
        <v>#N/A</v>
      </c>
      <c r="AL202" s="47" t="e">
        <f>MATCH(V202,'プルダウン（非表示予定）'!$J$50:$J$58,0)</f>
        <v>#N/A</v>
      </c>
      <c r="AN202" s="248"/>
      <c r="AO202" s="227" t="e">
        <f>INDEX('プルダウン（非表示予定）'!$B$50:$B$58,AL202)</f>
        <v>#N/A</v>
      </c>
      <c r="AP202" s="227" t="e">
        <f>INDEX('プルダウン（非表示予定）'!$C$50:$C$58,AL202)</f>
        <v>#N/A</v>
      </c>
      <c r="AQ202" s="47" t="e">
        <f>INDEX('プルダウン（非表示予定）'!$D$62:$D$86,AJ202)</f>
        <v>#N/A</v>
      </c>
      <c r="AS202" s="383" t="str">
        <f t="shared" si="0"/>
        <v/>
      </c>
      <c r="AT202" s="384" t="str">
        <f t="shared" si="1"/>
        <v/>
      </c>
      <c r="AU202" s="384" t="str">
        <f t="shared" si="2"/>
        <v/>
      </c>
      <c r="AV202" s="383" t="str">
        <f>IF(C202="","",INDEX('プルダウン（非表示予定）'!$G$62:$G$85,AJ202))</f>
        <v/>
      </c>
      <c r="AW202" s="383" t="str">
        <f t="shared" si="3"/>
        <v/>
      </c>
      <c r="BN202" s="100"/>
      <c r="DG202" s="227"/>
    </row>
    <row r="203" spans="2:111" ht="35.25" customHeight="1">
      <c r="B203" s="246">
        <v>66</v>
      </c>
      <c r="C203" s="404"/>
      <c r="D203" s="405"/>
      <c r="E203" s="405"/>
      <c r="F203" s="405"/>
      <c r="G203" s="405"/>
      <c r="H203" s="405"/>
      <c r="I203" s="467"/>
      <c r="J203" s="468"/>
      <c r="K203" s="404"/>
      <c r="L203" s="405"/>
      <c r="M203" s="405"/>
      <c r="N203" s="405"/>
      <c r="O203" s="405"/>
      <c r="P203" s="405"/>
      <c r="Q203" s="469"/>
      <c r="R203" s="416" t="str">
        <f>IFERROR(IF(C203="","",'プルダウン（非表示予定）'!$B$61),"")</f>
        <v/>
      </c>
      <c r="S203" s="416"/>
      <c r="T203" s="416" t="str">
        <f>IFERROR(IF(C203="","",INDEX('プルダウン（非表示予定）'!$C$62:$C$86,AJ203)),"")</f>
        <v/>
      </c>
      <c r="U203" s="416"/>
      <c r="V203" s="412" t="str">
        <f>IFERROR(INDEX('プルダウン（非表示予定）'!$J$50:$J$58,AK203),"")</f>
        <v/>
      </c>
      <c r="W203" s="413"/>
      <c r="X203" s="393"/>
      <c r="Y203" s="393"/>
      <c r="Z203" s="393"/>
      <c r="AA203" s="394"/>
      <c r="AB203" s="402"/>
      <c r="AC203" s="403"/>
      <c r="AI203" s="247"/>
      <c r="AJ203" s="211" t="e">
        <f>MATCH(R203,'プルダウン（非表示予定）'!$B$62:$B$86,0)</f>
        <v>#N/A</v>
      </c>
      <c r="AK203" s="227" t="e">
        <f>INDEX('プルダウン（非表示予定）'!$E$62:$E$86,AJ203)</f>
        <v>#N/A</v>
      </c>
      <c r="AL203" s="47" t="e">
        <f>MATCH(V203,'プルダウン（非表示予定）'!$J$50:$J$58,0)</f>
        <v>#N/A</v>
      </c>
      <c r="AN203" s="248"/>
      <c r="AO203" s="227" t="e">
        <f>INDEX('プルダウン（非表示予定）'!$B$50:$B$58,AL203)</f>
        <v>#N/A</v>
      </c>
      <c r="AP203" s="227" t="e">
        <f>INDEX('プルダウン（非表示予定）'!$C$50:$C$58,AL203)</f>
        <v>#N/A</v>
      </c>
      <c r="AQ203" s="47" t="e">
        <f>INDEX('プルダウン（非表示予定）'!$D$62:$D$86,AJ203)</f>
        <v>#N/A</v>
      </c>
      <c r="AS203" s="383" t="str">
        <f t="shared" ref="AS203:AS237" si="4">IF(C203="","",$CE$10)</f>
        <v/>
      </c>
      <c r="AT203" s="384" t="str">
        <f t="shared" ref="AT203:AT237" si="5">IF(C203="","",$CE$11)</f>
        <v/>
      </c>
      <c r="AU203" s="384" t="str">
        <f t="shared" ref="AU203:AU237" si="6">IF(C203="","",$CE$12)</f>
        <v/>
      </c>
      <c r="AV203" s="383" t="str">
        <f>IF(C203="","",INDEX('プルダウン（非表示予定）'!$G$62:$G$85,AJ203))</f>
        <v/>
      </c>
      <c r="AW203" s="383" t="str">
        <f t="shared" ref="AW203:AW237" si="7">IF(C203="","",IF(OR($BK$106=TRUE,$BK$107=TRUE),$AY$135,IF(OR(AJ203=22,AJ203=23),$AY$137,IF($BK$89=TRUE,$AY$138,IF($BK$90=TRUE,$AY$139,$AY$136)))))</f>
        <v/>
      </c>
      <c r="BN203" s="100"/>
      <c r="DG203" s="227"/>
    </row>
    <row r="204" spans="2:111" ht="35.25" customHeight="1">
      <c r="B204" s="246">
        <v>67</v>
      </c>
      <c r="C204" s="404"/>
      <c r="D204" s="405"/>
      <c r="E204" s="405"/>
      <c r="F204" s="405"/>
      <c r="G204" s="405"/>
      <c r="H204" s="405"/>
      <c r="I204" s="467"/>
      <c r="J204" s="468"/>
      <c r="K204" s="404"/>
      <c r="L204" s="405"/>
      <c r="M204" s="405"/>
      <c r="N204" s="405"/>
      <c r="O204" s="405"/>
      <c r="P204" s="405"/>
      <c r="Q204" s="469"/>
      <c r="R204" s="416" t="str">
        <f>IFERROR(IF(C204="","",'プルダウン（非表示予定）'!$B$61),"")</f>
        <v/>
      </c>
      <c r="S204" s="416"/>
      <c r="T204" s="416" t="str">
        <f>IFERROR(IF(C204="","",INDEX('プルダウン（非表示予定）'!$C$62:$C$86,AJ204)),"")</f>
        <v/>
      </c>
      <c r="U204" s="416"/>
      <c r="V204" s="412" t="str">
        <f>IFERROR(INDEX('プルダウン（非表示予定）'!$J$50:$J$58,AK204),"")</f>
        <v/>
      </c>
      <c r="W204" s="413"/>
      <c r="X204" s="393"/>
      <c r="Y204" s="393"/>
      <c r="Z204" s="393"/>
      <c r="AA204" s="394"/>
      <c r="AB204" s="402"/>
      <c r="AC204" s="403"/>
      <c r="AI204" s="247"/>
      <c r="AJ204" s="211" t="e">
        <f>MATCH(R204,'プルダウン（非表示予定）'!$B$62:$B$86,0)</f>
        <v>#N/A</v>
      </c>
      <c r="AK204" s="227" t="e">
        <f>INDEX('プルダウン（非表示予定）'!$E$62:$E$86,AJ204)</f>
        <v>#N/A</v>
      </c>
      <c r="AL204" s="47" t="e">
        <f>MATCH(V204,'プルダウン（非表示予定）'!$J$50:$J$58,0)</f>
        <v>#N/A</v>
      </c>
      <c r="AN204" s="248"/>
      <c r="AO204" s="227" t="e">
        <f>INDEX('プルダウン（非表示予定）'!$B$50:$B$58,AL204)</f>
        <v>#N/A</v>
      </c>
      <c r="AP204" s="227" t="e">
        <f>INDEX('プルダウン（非表示予定）'!$C$50:$C$58,AL204)</f>
        <v>#N/A</v>
      </c>
      <c r="AQ204" s="47" t="e">
        <f>INDEX('プルダウン（非表示予定）'!$D$62:$D$86,AJ204)</f>
        <v>#N/A</v>
      </c>
      <c r="AS204" s="383" t="str">
        <f t="shared" si="4"/>
        <v/>
      </c>
      <c r="AT204" s="384" t="str">
        <f t="shared" si="5"/>
        <v/>
      </c>
      <c r="AU204" s="384" t="str">
        <f t="shared" si="6"/>
        <v/>
      </c>
      <c r="AV204" s="383" t="str">
        <f>IF(C204="","",INDEX('プルダウン（非表示予定）'!$G$62:$G$85,AJ204))</f>
        <v/>
      </c>
      <c r="AW204" s="383" t="str">
        <f t="shared" si="7"/>
        <v/>
      </c>
      <c r="BN204" s="100"/>
      <c r="DG204" s="227"/>
    </row>
    <row r="205" spans="2:111" ht="35.25" customHeight="1">
      <c r="B205" s="246">
        <v>68</v>
      </c>
      <c r="C205" s="404"/>
      <c r="D205" s="405"/>
      <c r="E205" s="405"/>
      <c r="F205" s="405"/>
      <c r="G205" s="405"/>
      <c r="H205" s="405"/>
      <c r="I205" s="467"/>
      <c r="J205" s="468"/>
      <c r="K205" s="404"/>
      <c r="L205" s="405"/>
      <c r="M205" s="405"/>
      <c r="N205" s="405"/>
      <c r="O205" s="405"/>
      <c r="P205" s="405"/>
      <c r="Q205" s="469"/>
      <c r="R205" s="416" t="str">
        <f>IFERROR(IF(C205="","",'プルダウン（非表示予定）'!$B$61),"")</f>
        <v/>
      </c>
      <c r="S205" s="416"/>
      <c r="T205" s="416" t="str">
        <f>IFERROR(IF(C205="","",INDEX('プルダウン（非表示予定）'!$C$62:$C$86,AJ205)),"")</f>
        <v/>
      </c>
      <c r="U205" s="416"/>
      <c r="V205" s="412" t="str">
        <f>IFERROR(INDEX('プルダウン（非表示予定）'!$J$50:$J$58,AK205),"")</f>
        <v/>
      </c>
      <c r="W205" s="413"/>
      <c r="X205" s="393"/>
      <c r="Y205" s="393"/>
      <c r="Z205" s="393"/>
      <c r="AA205" s="394"/>
      <c r="AB205" s="402"/>
      <c r="AC205" s="403"/>
      <c r="AI205" s="247"/>
      <c r="AJ205" s="211" t="e">
        <f>MATCH(R205,'プルダウン（非表示予定）'!$B$62:$B$86,0)</f>
        <v>#N/A</v>
      </c>
      <c r="AK205" s="227" t="e">
        <f>INDEX('プルダウン（非表示予定）'!$E$62:$E$86,AJ205)</f>
        <v>#N/A</v>
      </c>
      <c r="AL205" s="47" t="e">
        <f>MATCH(V205,'プルダウン（非表示予定）'!$J$50:$J$58,0)</f>
        <v>#N/A</v>
      </c>
      <c r="AN205" s="248"/>
      <c r="AO205" s="227" t="e">
        <f>INDEX('プルダウン（非表示予定）'!$B$50:$B$58,AL205)</f>
        <v>#N/A</v>
      </c>
      <c r="AP205" s="227" t="e">
        <f>INDEX('プルダウン（非表示予定）'!$C$50:$C$58,AL205)</f>
        <v>#N/A</v>
      </c>
      <c r="AQ205" s="47" t="e">
        <f>INDEX('プルダウン（非表示予定）'!$D$62:$D$86,AJ205)</f>
        <v>#N/A</v>
      </c>
      <c r="AS205" s="383" t="str">
        <f t="shared" si="4"/>
        <v/>
      </c>
      <c r="AT205" s="384" t="str">
        <f t="shared" si="5"/>
        <v/>
      </c>
      <c r="AU205" s="384" t="str">
        <f t="shared" si="6"/>
        <v/>
      </c>
      <c r="AV205" s="383" t="str">
        <f>IF(C205="","",INDEX('プルダウン（非表示予定）'!$G$62:$G$85,AJ205))</f>
        <v/>
      </c>
      <c r="AW205" s="383" t="str">
        <f t="shared" si="7"/>
        <v/>
      </c>
      <c r="BN205" s="100"/>
      <c r="DG205" s="227"/>
    </row>
    <row r="206" spans="2:111" ht="35.25" customHeight="1">
      <c r="B206" s="246">
        <v>69</v>
      </c>
      <c r="C206" s="404"/>
      <c r="D206" s="405"/>
      <c r="E206" s="405"/>
      <c r="F206" s="405"/>
      <c r="G206" s="405"/>
      <c r="H206" s="405"/>
      <c r="I206" s="467"/>
      <c r="J206" s="468"/>
      <c r="K206" s="404"/>
      <c r="L206" s="405"/>
      <c r="M206" s="405"/>
      <c r="N206" s="405"/>
      <c r="O206" s="405"/>
      <c r="P206" s="405"/>
      <c r="Q206" s="469"/>
      <c r="R206" s="416" t="str">
        <f>IFERROR(IF(C206="","",'プルダウン（非表示予定）'!$B$61),"")</f>
        <v/>
      </c>
      <c r="S206" s="416"/>
      <c r="T206" s="416" t="str">
        <f>IFERROR(IF(C206="","",INDEX('プルダウン（非表示予定）'!$C$62:$C$86,AJ206)),"")</f>
        <v/>
      </c>
      <c r="U206" s="416"/>
      <c r="V206" s="412" t="str">
        <f>IFERROR(INDEX('プルダウン（非表示予定）'!$J$50:$J$58,AK206),"")</f>
        <v/>
      </c>
      <c r="W206" s="413"/>
      <c r="X206" s="393"/>
      <c r="Y206" s="393"/>
      <c r="Z206" s="393"/>
      <c r="AA206" s="394"/>
      <c r="AB206" s="402"/>
      <c r="AC206" s="403"/>
      <c r="AI206" s="247"/>
      <c r="AJ206" s="211" t="e">
        <f>MATCH(R206,'プルダウン（非表示予定）'!$B$62:$B$86,0)</f>
        <v>#N/A</v>
      </c>
      <c r="AK206" s="227" t="e">
        <f>INDEX('プルダウン（非表示予定）'!$E$62:$E$86,AJ206)</f>
        <v>#N/A</v>
      </c>
      <c r="AL206" s="47" t="e">
        <f>MATCH(V206,'プルダウン（非表示予定）'!$J$50:$J$58,0)</f>
        <v>#N/A</v>
      </c>
      <c r="AN206" s="248"/>
      <c r="AO206" s="227" t="e">
        <f>INDEX('プルダウン（非表示予定）'!$B$50:$B$58,AL206)</f>
        <v>#N/A</v>
      </c>
      <c r="AP206" s="227" t="e">
        <f>INDEX('プルダウン（非表示予定）'!$C$50:$C$58,AL206)</f>
        <v>#N/A</v>
      </c>
      <c r="AQ206" s="47" t="e">
        <f>INDEX('プルダウン（非表示予定）'!$D$62:$D$86,AJ206)</f>
        <v>#N/A</v>
      </c>
      <c r="AS206" s="383" t="str">
        <f t="shared" si="4"/>
        <v/>
      </c>
      <c r="AT206" s="384" t="str">
        <f t="shared" si="5"/>
        <v/>
      </c>
      <c r="AU206" s="384" t="str">
        <f t="shared" si="6"/>
        <v/>
      </c>
      <c r="AV206" s="383" t="str">
        <f>IF(C206="","",INDEX('プルダウン（非表示予定）'!$G$62:$G$85,AJ206))</f>
        <v/>
      </c>
      <c r="AW206" s="383" t="str">
        <f t="shared" si="7"/>
        <v/>
      </c>
      <c r="BN206" s="100"/>
      <c r="DG206" s="227"/>
    </row>
    <row r="207" spans="2:111" ht="35.25" customHeight="1">
      <c r="B207" s="246">
        <v>70</v>
      </c>
      <c r="C207" s="404"/>
      <c r="D207" s="405"/>
      <c r="E207" s="405"/>
      <c r="F207" s="405"/>
      <c r="G207" s="405"/>
      <c r="H207" s="405"/>
      <c r="I207" s="467"/>
      <c r="J207" s="468"/>
      <c r="K207" s="404"/>
      <c r="L207" s="405"/>
      <c r="M207" s="405"/>
      <c r="N207" s="405"/>
      <c r="O207" s="405"/>
      <c r="P207" s="405"/>
      <c r="Q207" s="469"/>
      <c r="R207" s="416" t="str">
        <f>IFERROR(IF(C207="","",'プルダウン（非表示予定）'!$B$61),"")</f>
        <v/>
      </c>
      <c r="S207" s="416"/>
      <c r="T207" s="416" t="str">
        <f>IFERROR(IF(C207="","",INDEX('プルダウン（非表示予定）'!$C$62:$C$86,AJ207)),"")</f>
        <v/>
      </c>
      <c r="U207" s="416"/>
      <c r="V207" s="412" t="str">
        <f>IFERROR(INDEX('プルダウン（非表示予定）'!$J$50:$J$58,AK207),"")</f>
        <v/>
      </c>
      <c r="W207" s="413"/>
      <c r="X207" s="393"/>
      <c r="Y207" s="393"/>
      <c r="Z207" s="393"/>
      <c r="AA207" s="394"/>
      <c r="AB207" s="402"/>
      <c r="AC207" s="403"/>
      <c r="AI207" s="247"/>
      <c r="AJ207" s="211" t="e">
        <f>MATCH(R207,'プルダウン（非表示予定）'!$B$62:$B$86,0)</f>
        <v>#N/A</v>
      </c>
      <c r="AK207" s="227" t="e">
        <f>INDEX('プルダウン（非表示予定）'!$E$62:$E$86,AJ207)</f>
        <v>#N/A</v>
      </c>
      <c r="AL207" s="47" t="e">
        <f>MATCH(V207,'プルダウン（非表示予定）'!$J$50:$J$58,0)</f>
        <v>#N/A</v>
      </c>
      <c r="AN207" s="248"/>
      <c r="AO207" s="227" t="e">
        <f>INDEX('プルダウン（非表示予定）'!$B$50:$B$58,AL207)</f>
        <v>#N/A</v>
      </c>
      <c r="AP207" s="227" t="e">
        <f>INDEX('プルダウン（非表示予定）'!$C$50:$C$58,AL207)</f>
        <v>#N/A</v>
      </c>
      <c r="AQ207" s="47" t="e">
        <f>INDEX('プルダウン（非表示予定）'!$D$62:$D$86,AJ207)</f>
        <v>#N/A</v>
      </c>
      <c r="AS207" s="383" t="str">
        <f t="shared" si="4"/>
        <v/>
      </c>
      <c r="AT207" s="384" t="str">
        <f t="shared" si="5"/>
        <v/>
      </c>
      <c r="AU207" s="384" t="str">
        <f t="shared" si="6"/>
        <v/>
      </c>
      <c r="AV207" s="383" t="str">
        <f>IF(C207="","",INDEX('プルダウン（非表示予定）'!$G$62:$G$85,AJ207))</f>
        <v/>
      </c>
      <c r="AW207" s="383" t="str">
        <f t="shared" si="7"/>
        <v/>
      </c>
      <c r="BN207" s="100"/>
      <c r="DG207" s="227"/>
    </row>
    <row r="208" spans="2:111" ht="35.25" customHeight="1">
      <c r="B208" s="246">
        <v>71</v>
      </c>
      <c r="C208" s="404"/>
      <c r="D208" s="405"/>
      <c r="E208" s="405"/>
      <c r="F208" s="405"/>
      <c r="G208" s="405"/>
      <c r="H208" s="405"/>
      <c r="I208" s="467"/>
      <c r="J208" s="468"/>
      <c r="K208" s="404"/>
      <c r="L208" s="405"/>
      <c r="M208" s="405"/>
      <c r="N208" s="405"/>
      <c r="O208" s="405"/>
      <c r="P208" s="405"/>
      <c r="Q208" s="469"/>
      <c r="R208" s="416" t="str">
        <f>IFERROR(IF(C208="","",'プルダウン（非表示予定）'!$B$61),"")</f>
        <v/>
      </c>
      <c r="S208" s="416"/>
      <c r="T208" s="416" t="str">
        <f>IFERROR(IF(C208="","",INDEX('プルダウン（非表示予定）'!$C$62:$C$86,AJ208)),"")</f>
        <v/>
      </c>
      <c r="U208" s="416"/>
      <c r="V208" s="412" t="str">
        <f>IFERROR(INDEX('プルダウン（非表示予定）'!$J$50:$J$58,AK208),"")</f>
        <v/>
      </c>
      <c r="W208" s="413"/>
      <c r="X208" s="393"/>
      <c r="Y208" s="393"/>
      <c r="Z208" s="393"/>
      <c r="AA208" s="394"/>
      <c r="AB208" s="402"/>
      <c r="AC208" s="403"/>
      <c r="AI208" s="247"/>
      <c r="AJ208" s="211" t="e">
        <f>MATCH(R208,'プルダウン（非表示予定）'!$B$62:$B$86,0)</f>
        <v>#N/A</v>
      </c>
      <c r="AK208" s="227" t="e">
        <f>INDEX('プルダウン（非表示予定）'!$E$62:$E$86,AJ208)</f>
        <v>#N/A</v>
      </c>
      <c r="AL208" s="47" t="e">
        <f>MATCH(V208,'プルダウン（非表示予定）'!$J$50:$J$58,0)</f>
        <v>#N/A</v>
      </c>
      <c r="AN208" s="248"/>
      <c r="AO208" s="227" t="e">
        <f>INDEX('プルダウン（非表示予定）'!$B$50:$B$58,AL208)</f>
        <v>#N/A</v>
      </c>
      <c r="AP208" s="227" t="e">
        <f>INDEX('プルダウン（非表示予定）'!$C$50:$C$58,AL208)</f>
        <v>#N/A</v>
      </c>
      <c r="AQ208" s="47" t="e">
        <f>INDEX('プルダウン（非表示予定）'!$D$62:$D$86,AJ208)</f>
        <v>#N/A</v>
      </c>
      <c r="AS208" s="383" t="str">
        <f t="shared" si="4"/>
        <v/>
      </c>
      <c r="AT208" s="384" t="str">
        <f t="shared" si="5"/>
        <v/>
      </c>
      <c r="AU208" s="384" t="str">
        <f t="shared" si="6"/>
        <v/>
      </c>
      <c r="AV208" s="383" t="str">
        <f>IF(C208="","",INDEX('プルダウン（非表示予定）'!$G$62:$G$85,AJ208))</f>
        <v/>
      </c>
      <c r="AW208" s="383" t="str">
        <f t="shared" si="7"/>
        <v/>
      </c>
      <c r="BN208" s="100"/>
      <c r="DG208" s="227"/>
    </row>
    <row r="209" spans="2:111" ht="35.25" customHeight="1">
      <c r="B209" s="246">
        <v>72</v>
      </c>
      <c r="C209" s="404"/>
      <c r="D209" s="405"/>
      <c r="E209" s="405"/>
      <c r="F209" s="405"/>
      <c r="G209" s="405"/>
      <c r="H209" s="405"/>
      <c r="I209" s="467"/>
      <c r="J209" s="468"/>
      <c r="K209" s="404"/>
      <c r="L209" s="405"/>
      <c r="M209" s="405"/>
      <c r="N209" s="405"/>
      <c r="O209" s="405"/>
      <c r="P209" s="405"/>
      <c r="Q209" s="469"/>
      <c r="R209" s="416" t="str">
        <f>IFERROR(IF(C209="","",'プルダウン（非表示予定）'!$B$61),"")</f>
        <v/>
      </c>
      <c r="S209" s="416"/>
      <c r="T209" s="416" t="str">
        <f>IFERROR(IF(C209="","",INDEX('プルダウン（非表示予定）'!$C$62:$C$86,AJ209)),"")</f>
        <v/>
      </c>
      <c r="U209" s="416"/>
      <c r="V209" s="412" t="str">
        <f>IFERROR(INDEX('プルダウン（非表示予定）'!$J$50:$J$58,AK209),"")</f>
        <v/>
      </c>
      <c r="W209" s="413"/>
      <c r="X209" s="393"/>
      <c r="Y209" s="393"/>
      <c r="Z209" s="393"/>
      <c r="AA209" s="394"/>
      <c r="AB209" s="402"/>
      <c r="AC209" s="403"/>
      <c r="AI209" s="247"/>
      <c r="AJ209" s="211" t="e">
        <f>MATCH(R209,'プルダウン（非表示予定）'!$B$62:$B$86,0)</f>
        <v>#N/A</v>
      </c>
      <c r="AK209" s="227" t="e">
        <f>INDEX('プルダウン（非表示予定）'!$E$62:$E$86,AJ209)</f>
        <v>#N/A</v>
      </c>
      <c r="AL209" s="47" t="e">
        <f>MATCH(V209,'プルダウン（非表示予定）'!$J$50:$J$58,0)</f>
        <v>#N/A</v>
      </c>
      <c r="AN209" s="248"/>
      <c r="AO209" s="227" t="e">
        <f>INDEX('プルダウン（非表示予定）'!$B$50:$B$58,AL209)</f>
        <v>#N/A</v>
      </c>
      <c r="AP209" s="227" t="e">
        <f>INDEX('プルダウン（非表示予定）'!$C$50:$C$58,AL209)</f>
        <v>#N/A</v>
      </c>
      <c r="AQ209" s="47" t="e">
        <f>INDEX('プルダウン（非表示予定）'!$D$62:$D$86,AJ209)</f>
        <v>#N/A</v>
      </c>
      <c r="AS209" s="383" t="str">
        <f t="shared" si="4"/>
        <v/>
      </c>
      <c r="AT209" s="384" t="str">
        <f t="shared" si="5"/>
        <v/>
      </c>
      <c r="AU209" s="384" t="str">
        <f t="shared" si="6"/>
        <v/>
      </c>
      <c r="AV209" s="383" t="str">
        <f>IF(C209="","",INDEX('プルダウン（非表示予定）'!$G$62:$G$85,AJ209))</f>
        <v/>
      </c>
      <c r="AW209" s="383" t="str">
        <f t="shared" si="7"/>
        <v/>
      </c>
      <c r="BN209" s="100"/>
      <c r="DG209" s="227"/>
    </row>
    <row r="210" spans="2:111" ht="35.25" customHeight="1">
      <c r="B210" s="246">
        <v>73</v>
      </c>
      <c r="C210" s="404"/>
      <c r="D210" s="405"/>
      <c r="E210" s="405"/>
      <c r="F210" s="405"/>
      <c r="G210" s="405"/>
      <c r="H210" s="405"/>
      <c r="I210" s="467"/>
      <c r="J210" s="468"/>
      <c r="K210" s="404"/>
      <c r="L210" s="405"/>
      <c r="M210" s="405"/>
      <c r="N210" s="405"/>
      <c r="O210" s="405"/>
      <c r="P210" s="405"/>
      <c r="Q210" s="469"/>
      <c r="R210" s="416" t="str">
        <f>IFERROR(IF(C210="","",'プルダウン（非表示予定）'!$B$61),"")</f>
        <v/>
      </c>
      <c r="S210" s="416"/>
      <c r="T210" s="416" t="str">
        <f>IFERROR(IF(C210="","",INDEX('プルダウン（非表示予定）'!$C$62:$C$86,AJ210)),"")</f>
        <v/>
      </c>
      <c r="U210" s="416"/>
      <c r="V210" s="412" t="str">
        <f>IFERROR(INDEX('プルダウン（非表示予定）'!$J$50:$J$58,AK210),"")</f>
        <v/>
      </c>
      <c r="W210" s="413"/>
      <c r="X210" s="393"/>
      <c r="Y210" s="393"/>
      <c r="Z210" s="393"/>
      <c r="AA210" s="394"/>
      <c r="AB210" s="402"/>
      <c r="AC210" s="403"/>
      <c r="AI210" s="247"/>
      <c r="AJ210" s="211" t="e">
        <f>MATCH(R210,'プルダウン（非表示予定）'!$B$62:$B$86,0)</f>
        <v>#N/A</v>
      </c>
      <c r="AK210" s="227" t="e">
        <f>INDEX('プルダウン（非表示予定）'!$E$62:$E$86,AJ210)</f>
        <v>#N/A</v>
      </c>
      <c r="AL210" s="47" t="e">
        <f>MATCH(V210,'プルダウン（非表示予定）'!$J$50:$J$58,0)</f>
        <v>#N/A</v>
      </c>
      <c r="AN210" s="248"/>
      <c r="AO210" s="227" t="e">
        <f>INDEX('プルダウン（非表示予定）'!$B$50:$B$58,AL210)</f>
        <v>#N/A</v>
      </c>
      <c r="AP210" s="227" t="e">
        <f>INDEX('プルダウン（非表示予定）'!$C$50:$C$58,AL210)</f>
        <v>#N/A</v>
      </c>
      <c r="AQ210" s="47" t="e">
        <f>INDEX('プルダウン（非表示予定）'!$D$62:$D$86,AJ210)</f>
        <v>#N/A</v>
      </c>
      <c r="AS210" s="383" t="str">
        <f t="shared" si="4"/>
        <v/>
      </c>
      <c r="AT210" s="384" t="str">
        <f t="shared" si="5"/>
        <v/>
      </c>
      <c r="AU210" s="384" t="str">
        <f t="shared" si="6"/>
        <v/>
      </c>
      <c r="AV210" s="383" t="str">
        <f>IF(C210="","",INDEX('プルダウン（非表示予定）'!$G$62:$G$85,AJ210))</f>
        <v/>
      </c>
      <c r="AW210" s="383" t="str">
        <f t="shared" si="7"/>
        <v/>
      </c>
      <c r="BN210" s="100"/>
      <c r="DG210" s="227"/>
    </row>
    <row r="211" spans="2:111" ht="35.25" customHeight="1">
      <c r="B211" s="246">
        <v>74</v>
      </c>
      <c r="C211" s="404"/>
      <c r="D211" s="405"/>
      <c r="E211" s="405"/>
      <c r="F211" s="405"/>
      <c r="G211" s="405"/>
      <c r="H211" s="405"/>
      <c r="I211" s="467"/>
      <c r="J211" s="468"/>
      <c r="K211" s="404"/>
      <c r="L211" s="405"/>
      <c r="M211" s="405"/>
      <c r="N211" s="405"/>
      <c r="O211" s="405"/>
      <c r="P211" s="405"/>
      <c r="Q211" s="469"/>
      <c r="R211" s="416" t="str">
        <f>IFERROR(IF(C211="","",'プルダウン（非表示予定）'!$B$61),"")</f>
        <v/>
      </c>
      <c r="S211" s="416"/>
      <c r="T211" s="416" t="str">
        <f>IFERROR(IF(C211="","",INDEX('プルダウン（非表示予定）'!$C$62:$C$86,AJ211)),"")</f>
        <v/>
      </c>
      <c r="U211" s="416"/>
      <c r="V211" s="412" t="str">
        <f>IFERROR(INDEX('プルダウン（非表示予定）'!$J$50:$J$58,AK211),"")</f>
        <v/>
      </c>
      <c r="W211" s="413"/>
      <c r="X211" s="393"/>
      <c r="Y211" s="393"/>
      <c r="Z211" s="393"/>
      <c r="AA211" s="394"/>
      <c r="AB211" s="402"/>
      <c r="AC211" s="403"/>
      <c r="AI211" s="247"/>
      <c r="AJ211" s="211" t="e">
        <f>MATCH(R211,'プルダウン（非表示予定）'!$B$62:$B$86,0)</f>
        <v>#N/A</v>
      </c>
      <c r="AK211" s="227" t="e">
        <f>INDEX('プルダウン（非表示予定）'!$E$62:$E$86,AJ211)</f>
        <v>#N/A</v>
      </c>
      <c r="AL211" s="47" t="e">
        <f>MATCH(V211,'プルダウン（非表示予定）'!$J$50:$J$58,0)</f>
        <v>#N/A</v>
      </c>
      <c r="AN211" s="248"/>
      <c r="AO211" s="227" t="e">
        <f>INDEX('プルダウン（非表示予定）'!$B$50:$B$58,AL211)</f>
        <v>#N/A</v>
      </c>
      <c r="AP211" s="227" t="e">
        <f>INDEX('プルダウン（非表示予定）'!$C$50:$C$58,AL211)</f>
        <v>#N/A</v>
      </c>
      <c r="AQ211" s="47" t="e">
        <f>INDEX('プルダウン（非表示予定）'!$D$62:$D$86,AJ211)</f>
        <v>#N/A</v>
      </c>
      <c r="AS211" s="383" t="str">
        <f t="shared" si="4"/>
        <v/>
      </c>
      <c r="AT211" s="384" t="str">
        <f t="shared" si="5"/>
        <v/>
      </c>
      <c r="AU211" s="384" t="str">
        <f t="shared" si="6"/>
        <v/>
      </c>
      <c r="AV211" s="383" t="str">
        <f>IF(C211="","",INDEX('プルダウン（非表示予定）'!$G$62:$G$85,AJ211))</f>
        <v/>
      </c>
      <c r="AW211" s="383" t="str">
        <f t="shared" si="7"/>
        <v/>
      </c>
      <c r="BN211" s="100"/>
      <c r="DG211" s="227"/>
    </row>
    <row r="212" spans="2:111" ht="35.25" customHeight="1">
      <c r="B212" s="246">
        <v>75</v>
      </c>
      <c r="C212" s="404"/>
      <c r="D212" s="405"/>
      <c r="E212" s="405"/>
      <c r="F212" s="405"/>
      <c r="G212" s="405"/>
      <c r="H212" s="405"/>
      <c r="I212" s="467"/>
      <c r="J212" s="468"/>
      <c r="K212" s="404"/>
      <c r="L212" s="405"/>
      <c r="M212" s="405"/>
      <c r="N212" s="405"/>
      <c r="O212" s="405"/>
      <c r="P212" s="405"/>
      <c r="Q212" s="469"/>
      <c r="R212" s="416" t="str">
        <f>IFERROR(IF(C212="","",'プルダウン（非表示予定）'!$B$61),"")</f>
        <v/>
      </c>
      <c r="S212" s="416"/>
      <c r="T212" s="416" t="str">
        <f>IFERROR(IF(C212="","",INDEX('プルダウン（非表示予定）'!$C$62:$C$86,AJ212)),"")</f>
        <v/>
      </c>
      <c r="U212" s="416"/>
      <c r="V212" s="412" t="str">
        <f>IFERROR(INDEX('プルダウン（非表示予定）'!$J$50:$J$58,AK212),"")</f>
        <v/>
      </c>
      <c r="W212" s="413"/>
      <c r="X212" s="393"/>
      <c r="Y212" s="393"/>
      <c r="Z212" s="393"/>
      <c r="AA212" s="394"/>
      <c r="AB212" s="402"/>
      <c r="AC212" s="403"/>
      <c r="AI212" s="247"/>
      <c r="AJ212" s="211" t="e">
        <f>MATCH(R212,'プルダウン（非表示予定）'!$B$62:$B$86,0)</f>
        <v>#N/A</v>
      </c>
      <c r="AK212" s="227" t="e">
        <f>INDEX('プルダウン（非表示予定）'!$E$62:$E$86,AJ212)</f>
        <v>#N/A</v>
      </c>
      <c r="AL212" s="47" t="e">
        <f>MATCH(V212,'プルダウン（非表示予定）'!$J$50:$J$58,0)</f>
        <v>#N/A</v>
      </c>
      <c r="AN212" s="248"/>
      <c r="AO212" s="227" t="e">
        <f>INDEX('プルダウン（非表示予定）'!$B$50:$B$58,AL212)</f>
        <v>#N/A</v>
      </c>
      <c r="AP212" s="227" t="e">
        <f>INDEX('プルダウン（非表示予定）'!$C$50:$C$58,AL212)</f>
        <v>#N/A</v>
      </c>
      <c r="AQ212" s="47" t="e">
        <f>INDEX('プルダウン（非表示予定）'!$D$62:$D$86,AJ212)</f>
        <v>#N/A</v>
      </c>
      <c r="AS212" s="383" t="str">
        <f t="shared" si="4"/>
        <v/>
      </c>
      <c r="AT212" s="384" t="str">
        <f t="shared" si="5"/>
        <v/>
      </c>
      <c r="AU212" s="384" t="str">
        <f t="shared" si="6"/>
        <v/>
      </c>
      <c r="AV212" s="383" t="str">
        <f>IF(C212="","",INDEX('プルダウン（非表示予定）'!$G$62:$G$85,AJ212))</f>
        <v/>
      </c>
      <c r="AW212" s="383" t="str">
        <f t="shared" si="7"/>
        <v/>
      </c>
      <c r="BN212" s="100"/>
      <c r="DG212" s="227"/>
    </row>
    <row r="213" spans="2:111" ht="35.25" customHeight="1">
      <c r="B213" s="246">
        <v>76</v>
      </c>
      <c r="C213" s="404"/>
      <c r="D213" s="405"/>
      <c r="E213" s="405"/>
      <c r="F213" s="405"/>
      <c r="G213" s="405"/>
      <c r="H213" s="405"/>
      <c r="I213" s="467"/>
      <c r="J213" s="468"/>
      <c r="K213" s="404"/>
      <c r="L213" s="405"/>
      <c r="M213" s="405"/>
      <c r="N213" s="405"/>
      <c r="O213" s="405"/>
      <c r="P213" s="405"/>
      <c r="Q213" s="469"/>
      <c r="R213" s="416" t="str">
        <f>IFERROR(IF(C213="","",'プルダウン（非表示予定）'!$B$61),"")</f>
        <v/>
      </c>
      <c r="S213" s="416"/>
      <c r="T213" s="416" t="str">
        <f>IFERROR(IF(C213="","",INDEX('プルダウン（非表示予定）'!$C$62:$C$86,AJ213)),"")</f>
        <v/>
      </c>
      <c r="U213" s="416"/>
      <c r="V213" s="412" t="str">
        <f>IFERROR(INDEX('プルダウン（非表示予定）'!$J$50:$J$58,AK213),"")</f>
        <v/>
      </c>
      <c r="W213" s="413"/>
      <c r="X213" s="393"/>
      <c r="Y213" s="393"/>
      <c r="Z213" s="393"/>
      <c r="AA213" s="394"/>
      <c r="AB213" s="402"/>
      <c r="AC213" s="403"/>
      <c r="AI213" s="247"/>
      <c r="AJ213" s="211" t="e">
        <f>MATCH(R213,'プルダウン（非表示予定）'!$B$62:$B$86,0)</f>
        <v>#N/A</v>
      </c>
      <c r="AK213" s="227" t="e">
        <f>INDEX('プルダウン（非表示予定）'!$E$62:$E$86,AJ213)</f>
        <v>#N/A</v>
      </c>
      <c r="AL213" s="47" t="e">
        <f>MATCH(V213,'プルダウン（非表示予定）'!$J$50:$J$58,0)</f>
        <v>#N/A</v>
      </c>
      <c r="AN213" s="248"/>
      <c r="AO213" s="227" t="e">
        <f>INDEX('プルダウン（非表示予定）'!$B$50:$B$58,AL213)</f>
        <v>#N/A</v>
      </c>
      <c r="AP213" s="227" t="e">
        <f>INDEX('プルダウン（非表示予定）'!$C$50:$C$58,AL213)</f>
        <v>#N/A</v>
      </c>
      <c r="AQ213" s="47" t="e">
        <f>INDEX('プルダウン（非表示予定）'!$D$62:$D$86,AJ213)</f>
        <v>#N/A</v>
      </c>
      <c r="AS213" s="383" t="str">
        <f t="shared" si="4"/>
        <v/>
      </c>
      <c r="AT213" s="384" t="str">
        <f t="shared" si="5"/>
        <v/>
      </c>
      <c r="AU213" s="384" t="str">
        <f t="shared" si="6"/>
        <v/>
      </c>
      <c r="AV213" s="383" t="str">
        <f>IF(C213="","",INDEX('プルダウン（非表示予定）'!$G$62:$G$85,AJ213))</f>
        <v/>
      </c>
      <c r="AW213" s="383" t="str">
        <f t="shared" si="7"/>
        <v/>
      </c>
      <c r="BN213" s="100"/>
      <c r="DG213" s="227"/>
    </row>
    <row r="214" spans="2:111" ht="35.25" customHeight="1">
      <c r="B214" s="246">
        <v>77</v>
      </c>
      <c r="C214" s="404"/>
      <c r="D214" s="405"/>
      <c r="E214" s="405"/>
      <c r="F214" s="405"/>
      <c r="G214" s="405"/>
      <c r="H214" s="405"/>
      <c r="I214" s="467"/>
      <c r="J214" s="468"/>
      <c r="K214" s="404"/>
      <c r="L214" s="405"/>
      <c r="M214" s="405"/>
      <c r="N214" s="405"/>
      <c r="O214" s="405"/>
      <c r="P214" s="405"/>
      <c r="Q214" s="469"/>
      <c r="R214" s="416" t="str">
        <f>IFERROR(IF(C214="","",'プルダウン（非表示予定）'!$B$61),"")</f>
        <v/>
      </c>
      <c r="S214" s="416"/>
      <c r="T214" s="416" t="str">
        <f>IFERROR(IF(C214="","",INDEX('プルダウン（非表示予定）'!$C$62:$C$86,AJ214)),"")</f>
        <v/>
      </c>
      <c r="U214" s="416"/>
      <c r="V214" s="412" t="str">
        <f>IFERROR(INDEX('プルダウン（非表示予定）'!$J$50:$J$58,AK214),"")</f>
        <v/>
      </c>
      <c r="W214" s="413"/>
      <c r="X214" s="393"/>
      <c r="Y214" s="393"/>
      <c r="Z214" s="393"/>
      <c r="AA214" s="394"/>
      <c r="AB214" s="402"/>
      <c r="AC214" s="403"/>
      <c r="AI214" s="247"/>
      <c r="AJ214" s="211" t="e">
        <f>MATCH(R214,'プルダウン（非表示予定）'!$B$62:$B$86,0)</f>
        <v>#N/A</v>
      </c>
      <c r="AK214" s="227" t="e">
        <f>INDEX('プルダウン（非表示予定）'!$E$62:$E$86,AJ214)</f>
        <v>#N/A</v>
      </c>
      <c r="AL214" s="47" t="e">
        <f>MATCH(V214,'プルダウン（非表示予定）'!$J$50:$J$58,0)</f>
        <v>#N/A</v>
      </c>
      <c r="AN214" s="248"/>
      <c r="AO214" s="227" t="e">
        <f>INDEX('プルダウン（非表示予定）'!$B$50:$B$58,AL214)</f>
        <v>#N/A</v>
      </c>
      <c r="AP214" s="227" t="e">
        <f>INDEX('プルダウン（非表示予定）'!$C$50:$C$58,AL214)</f>
        <v>#N/A</v>
      </c>
      <c r="AQ214" s="47" t="e">
        <f>INDEX('プルダウン（非表示予定）'!$D$62:$D$86,AJ214)</f>
        <v>#N/A</v>
      </c>
      <c r="AS214" s="383" t="str">
        <f t="shared" si="4"/>
        <v/>
      </c>
      <c r="AT214" s="384" t="str">
        <f t="shared" si="5"/>
        <v/>
      </c>
      <c r="AU214" s="384" t="str">
        <f t="shared" si="6"/>
        <v/>
      </c>
      <c r="AV214" s="383" t="str">
        <f>IF(C214="","",INDEX('プルダウン（非表示予定）'!$G$62:$G$85,AJ214))</f>
        <v/>
      </c>
      <c r="AW214" s="383" t="str">
        <f t="shared" si="7"/>
        <v/>
      </c>
      <c r="BN214" s="100"/>
      <c r="DG214" s="227"/>
    </row>
    <row r="215" spans="2:111" ht="35.25" customHeight="1">
      <c r="B215" s="246">
        <v>78</v>
      </c>
      <c r="C215" s="404"/>
      <c r="D215" s="405"/>
      <c r="E215" s="405"/>
      <c r="F215" s="405"/>
      <c r="G215" s="405"/>
      <c r="H215" s="405"/>
      <c r="I215" s="467"/>
      <c r="J215" s="468"/>
      <c r="K215" s="404"/>
      <c r="L215" s="405"/>
      <c r="M215" s="405"/>
      <c r="N215" s="405"/>
      <c r="O215" s="405"/>
      <c r="P215" s="405"/>
      <c r="Q215" s="469"/>
      <c r="R215" s="416" t="str">
        <f>IFERROR(IF(C215="","",'プルダウン（非表示予定）'!$B$61),"")</f>
        <v/>
      </c>
      <c r="S215" s="416"/>
      <c r="T215" s="416" t="str">
        <f>IFERROR(IF(C215="","",INDEX('プルダウン（非表示予定）'!$C$62:$C$86,AJ215)),"")</f>
        <v/>
      </c>
      <c r="U215" s="416"/>
      <c r="V215" s="412" t="str">
        <f>IFERROR(INDEX('プルダウン（非表示予定）'!$J$50:$J$58,AK215),"")</f>
        <v/>
      </c>
      <c r="W215" s="413"/>
      <c r="X215" s="393"/>
      <c r="Y215" s="393"/>
      <c r="Z215" s="393"/>
      <c r="AA215" s="394"/>
      <c r="AB215" s="402"/>
      <c r="AC215" s="403"/>
      <c r="AI215" s="247"/>
      <c r="AJ215" s="211" t="e">
        <f>MATCH(R215,'プルダウン（非表示予定）'!$B$62:$B$86,0)</f>
        <v>#N/A</v>
      </c>
      <c r="AK215" s="227" t="e">
        <f>INDEX('プルダウン（非表示予定）'!$E$62:$E$86,AJ215)</f>
        <v>#N/A</v>
      </c>
      <c r="AL215" s="47" t="e">
        <f>MATCH(V215,'プルダウン（非表示予定）'!$J$50:$J$58,0)</f>
        <v>#N/A</v>
      </c>
      <c r="AN215" s="248"/>
      <c r="AO215" s="227" t="e">
        <f>INDEX('プルダウン（非表示予定）'!$B$50:$B$58,AL215)</f>
        <v>#N/A</v>
      </c>
      <c r="AP215" s="227" t="e">
        <f>INDEX('プルダウン（非表示予定）'!$C$50:$C$58,AL215)</f>
        <v>#N/A</v>
      </c>
      <c r="AQ215" s="47" t="e">
        <f>INDEX('プルダウン（非表示予定）'!$D$62:$D$86,AJ215)</f>
        <v>#N/A</v>
      </c>
      <c r="AS215" s="383" t="str">
        <f t="shared" si="4"/>
        <v/>
      </c>
      <c r="AT215" s="384" t="str">
        <f t="shared" si="5"/>
        <v/>
      </c>
      <c r="AU215" s="384" t="str">
        <f t="shared" si="6"/>
        <v/>
      </c>
      <c r="AV215" s="383" t="str">
        <f>IF(C215="","",INDEX('プルダウン（非表示予定）'!$G$62:$G$85,AJ215))</f>
        <v/>
      </c>
      <c r="AW215" s="383" t="str">
        <f t="shared" si="7"/>
        <v/>
      </c>
      <c r="BN215" s="100"/>
      <c r="DG215" s="227"/>
    </row>
    <row r="216" spans="2:111" ht="35.25" customHeight="1">
      <c r="B216" s="246">
        <v>79</v>
      </c>
      <c r="C216" s="404"/>
      <c r="D216" s="405"/>
      <c r="E216" s="405"/>
      <c r="F216" s="405"/>
      <c r="G216" s="405"/>
      <c r="H216" s="405"/>
      <c r="I216" s="467"/>
      <c r="J216" s="468"/>
      <c r="K216" s="404"/>
      <c r="L216" s="405"/>
      <c r="M216" s="405"/>
      <c r="N216" s="405"/>
      <c r="O216" s="405"/>
      <c r="P216" s="405"/>
      <c r="Q216" s="469"/>
      <c r="R216" s="416" t="str">
        <f>IFERROR(IF(C216="","",'プルダウン（非表示予定）'!$B$61),"")</f>
        <v/>
      </c>
      <c r="S216" s="416"/>
      <c r="T216" s="416" t="str">
        <f>IFERROR(IF(C216="","",INDEX('プルダウン（非表示予定）'!$C$62:$C$86,AJ216)),"")</f>
        <v/>
      </c>
      <c r="U216" s="416"/>
      <c r="V216" s="412" t="str">
        <f>IFERROR(INDEX('プルダウン（非表示予定）'!$J$50:$J$58,AK216),"")</f>
        <v/>
      </c>
      <c r="W216" s="413"/>
      <c r="X216" s="393"/>
      <c r="Y216" s="393"/>
      <c r="Z216" s="393"/>
      <c r="AA216" s="394"/>
      <c r="AB216" s="402"/>
      <c r="AC216" s="403"/>
      <c r="AI216" s="247"/>
      <c r="AJ216" s="211" t="e">
        <f>MATCH(R216,'プルダウン（非表示予定）'!$B$62:$B$86,0)</f>
        <v>#N/A</v>
      </c>
      <c r="AK216" s="227" t="e">
        <f>INDEX('プルダウン（非表示予定）'!$E$62:$E$86,AJ216)</f>
        <v>#N/A</v>
      </c>
      <c r="AL216" s="47" t="e">
        <f>MATCH(V216,'プルダウン（非表示予定）'!$J$50:$J$58,0)</f>
        <v>#N/A</v>
      </c>
      <c r="AN216" s="248"/>
      <c r="AO216" s="227" t="e">
        <f>INDEX('プルダウン（非表示予定）'!$B$50:$B$58,AL216)</f>
        <v>#N/A</v>
      </c>
      <c r="AP216" s="227" t="e">
        <f>INDEX('プルダウン（非表示予定）'!$C$50:$C$58,AL216)</f>
        <v>#N/A</v>
      </c>
      <c r="AQ216" s="47" t="e">
        <f>INDEX('プルダウン（非表示予定）'!$D$62:$D$86,AJ216)</f>
        <v>#N/A</v>
      </c>
      <c r="AS216" s="383" t="str">
        <f t="shared" si="4"/>
        <v/>
      </c>
      <c r="AT216" s="384" t="str">
        <f t="shared" si="5"/>
        <v/>
      </c>
      <c r="AU216" s="384" t="str">
        <f t="shared" si="6"/>
        <v/>
      </c>
      <c r="AV216" s="383" t="str">
        <f>IF(C216="","",INDEX('プルダウン（非表示予定）'!$G$62:$G$85,AJ216))</f>
        <v/>
      </c>
      <c r="AW216" s="383" t="str">
        <f t="shared" si="7"/>
        <v/>
      </c>
      <c r="BN216" s="100"/>
      <c r="DG216" s="227"/>
    </row>
    <row r="217" spans="2:111" ht="35.25" customHeight="1">
      <c r="B217" s="246">
        <v>80</v>
      </c>
      <c r="C217" s="404"/>
      <c r="D217" s="405"/>
      <c r="E217" s="405"/>
      <c r="F217" s="405"/>
      <c r="G217" s="405"/>
      <c r="H217" s="405"/>
      <c r="I217" s="467"/>
      <c r="J217" s="468"/>
      <c r="K217" s="404"/>
      <c r="L217" s="405"/>
      <c r="M217" s="405"/>
      <c r="N217" s="405"/>
      <c r="O217" s="405"/>
      <c r="P217" s="405"/>
      <c r="Q217" s="469"/>
      <c r="R217" s="416" t="str">
        <f>IFERROR(IF(C217="","",'プルダウン（非表示予定）'!$B$61),"")</f>
        <v/>
      </c>
      <c r="S217" s="416"/>
      <c r="T217" s="416" t="str">
        <f>IFERROR(IF(C217="","",INDEX('プルダウン（非表示予定）'!$C$62:$C$86,AJ217)),"")</f>
        <v/>
      </c>
      <c r="U217" s="416"/>
      <c r="V217" s="412" t="str">
        <f>IFERROR(INDEX('プルダウン（非表示予定）'!$J$50:$J$58,AK217),"")</f>
        <v/>
      </c>
      <c r="W217" s="413"/>
      <c r="X217" s="393"/>
      <c r="Y217" s="393"/>
      <c r="Z217" s="393"/>
      <c r="AA217" s="394"/>
      <c r="AB217" s="402"/>
      <c r="AC217" s="403"/>
      <c r="AI217" s="247"/>
      <c r="AJ217" s="211" t="e">
        <f>MATCH(R217,'プルダウン（非表示予定）'!$B$62:$B$86,0)</f>
        <v>#N/A</v>
      </c>
      <c r="AK217" s="227" t="e">
        <f>INDEX('プルダウン（非表示予定）'!$E$62:$E$86,AJ217)</f>
        <v>#N/A</v>
      </c>
      <c r="AL217" s="47" t="e">
        <f>MATCH(V217,'プルダウン（非表示予定）'!$J$50:$J$58,0)</f>
        <v>#N/A</v>
      </c>
      <c r="AN217" s="248"/>
      <c r="AO217" s="227" t="e">
        <f>INDEX('プルダウン（非表示予定）'!$B$50:$B$58,AL217)</f>
        <v>#N/A</v>
      </c>
      <c r="AP217" s="227" t="e">
        <f>INDEX('プルダウン（非表示予定）'!$C$50:$C$58,AL217)</f>
        <v>#N/A</v>
      </c>
      <c r="AQ217" s="47" t="e">
        <f>INDEX('プルダウン（非表示予定）'!$D$62:$D$86,AJ217)</f>
        <v>#N/A</v>
      </c>
      <c r="AS217" s="383" t="str">
        <f t="shared" si="4"/>
        <v/>
      </c>
      <c r="AT217" s="384" t="str">
        <f t="shared" si="5"/>
        <v/>
      </c>
      <c r="AU217" s="384" t="str">
        <f t="shared" si="6"/>
        <v/>
      </c>
      <c r="AV217" s="383" t="str">
        <f>IF(C217="","",INDEX('プルダウン（非表示予定）'!$G$62:$G$85,AJ217))</f>
        <v/>
      </c>
      <c r="AW217" s="383" t="str">
        <f t="shared" si="7"/>
        <v/>
      </c>
      <c r="BN217" s="100"/>
      <c r="DG217" s="227"/>
    </row>
    <row r="218" spans="2:111" ht="35.25" customHeight="1">
      <c r="B218" s="246">
        <v>81</v>
      </c>
      <c r="C218" s="404"/>
      <c r="D218" s="405"/>
      <c r="E218" s="405"/>
      <c r="F218" s="405"/>
      <c r="G218" s="405"/>
      <c r="H218" s="405"/>
      <c r="I218" s="467"/>
      <c r="J218" s="468"/>
      <c r="K218" s="404"/>
      <c r="L218" s="405"/>
      <c r="M218" s="405"/>
      <c r="N218" s="405"/>
      <c r="O218" s="405"/>
      <c r="P218" s="405"/>
      <c r="Q218" s="469"/>
      <c r="R218" s="416" t="str">
        <f>IFERROR(IF(C218="","",'プルダウン（非表示予定）'!$B$61),"")</f>
        <v/>
      </c>
      <c r="S218" s="416"/>
      <c r="T218" s="416" t="str">
        <f>IFERROR(IF(C218="","",INDEX('プルダウン（非表示予定）'!$C$62:$C$86,AJ218)),"")</f>
        <v/>
      </c>
      <c r="U218" s="416"/>
      <c r="V218" s="412" t="str">
        <f>IFERROR(INDEX('プルダウン（非表示予定）'!$J$50:$J$58,AK218),"")</f>
        <v/>
      </c>
      <c r="W218" s="413"/>
      <c r="X218" s="393"/>
      <c r="Y218" s="393"/>
      <c r="Z218" s="393"/>
      <c r="AA218" s="394"/>
      <c r="AB218" s="402"/>
      <c r="AC218" s="403"/>
      <c r="AI218" s="247"/>
      <c r="AJ218" s="211" t="e">
        <f>MATCH(R218,'プルダウン（非表示予定）'!$B$62:$B$86,0)</f>
        <v>#N/A</v>
      </c>
      <c r="AK218" s="227" t="e">
        <f>INDEX('プルダウン（非表示予定）'!$E$62:$E$86,AJ218)</f>
        <v>#N/A</v>
      </c>
      <c r="AL218" s="47" t="e">
        <f>MATCH(V218,'プルダウン（非表示予定）'!$J$50:$J$58,0)</f>
        <v>#N/A</v>
      </c>
      <c r="AN218" s="248"/>
      <c r="AO218" s="227" t="e">
        <f>INDEX('プルダウン（非表示予定）'!$B$50:$B$58,AL218)</f>
        <v>#N/A</v>
      </c>
      <c r="AP218" s="227" t="e">
        <f>INDEX('プルダウン（非表示予定）'!$C$50:$C$58,AL218)</f>
        <v>#N/A</v>
      </c>
      <c r="AQ218" s="47" t="e">
        <f>INDEX('プルダウン（非表示予定）'!$D$62:$D$86,AJ218)</f>
        <v>#N/A</v>
      </c>
      <c r="AS218" s="383" t="str">
        <f t="shared" si="4"/>
        <v/>
      </c>
      <c r="AT218" s="384" t="str">
        <f t="shared" si="5"/>
        <v/>
      </c>
      <c r="AU218" s="384" t="str">
        <f t="shared" si="6"/>
        <v/>
      </c>
      <c r="AV218" s="383" t="str">
        <f>IF(C218="","",INDEX('プルダウン（非表示予定）'!$G$62:$G$85,AJ218))</f>
        <v/>
      </c>
      <c r="AW218" s="383" t="str">
        <f t="shared" si="7"/>
        <v/>
      </c>
      <c r="BN218" s="100"/>
      <c r="DG218" s="227"/>
    </row>
    <row r="219" spans="2:111" ht="35.25" customHeight="1">
      <c r="B219" s="246">
        <v>82</v>
      </c>
      <c r="C219" s="404"/>
      <c r="D219" s="405"/>
      <c r="E219" s="405"/>
      <c r="F219" s="405"/>
      <c r="G219" s="405"/>
      <c r="H219" s="405"/>
      <c r="I219" s="467"/>
      <c r="J219" s="468"/>
      <c r="K219" s="404"/>
      <c r="L219" s="405"/>
      <c r="M219" s="405"/>
      <c r="N219" s="405"/>
      <c r="O219" s="405"/>
      <c r="P219" s="405"/>
      <c r="Q219" s="469"/>
      <c r="R219" s="416" t="str">
        <f>IFERROR(IF(C219="","",'プルダウン（非表示予定）'!$B$61),"")</f>
        <v/>
      </c>
      <c r="S219" s="416"/>
      <c r="T219" s="416" t="str">
        <f>IFERROR(IF(C219="","",INDEX('プルダウン（非表示予定）'!$C$62:$C$86,AJ219)),"")</f>
        <v/>
      </c>
      <c r="U219" s="416"/>
      <c r="V219" s="412" t="str">
        <f>IFERROR(INDEX('プルダウン（非表示予定）'!$J$50:$J$58,AK219),"")</f>
        <v/>
      </c>
      <c r="W219" s="413"/>
      <c r="X219" s="393"/>
      <c r="Y219" s="393"/>
      <c r="Z219" s="393"/>
      <c r="AA219" s="394"/>
      <c r="AB219" s="402"/>
      <c r="AC219" s="403"/>
      <c r="AI219" s="247"/>
      <c r="AJ219" s="211" t="e">
        <f>MATCH(R219,'プルダウン（非表示予定）'!$B$62:$B$86,0)</f>
        <v>#N/A</v>
      </c>
      <c r="AK219" s="227" t="e">
        <f>INDEX('プルダウン（非表示予定）'!$E$62:$E$86,AJ219)</f>
        <v>#N/A</v>
      </c>
      <c r="AL219" s="47" t="e">
        <f>MATCH(V219,'プルダウン（非表示予定）'!$J$50:$J$58,0)</f>
        <v>#N/A</v>
      </c>
      <c r="AN219" s="248"/>
      <c r="AO219" s="227" t="e">
        <f>INDEX('プルダウン（非表示予定）'!$B$50:$B$58,AL219)</f>
        <v>#N/A</v>
      </c>
      <c r="AP219" s="227" t="e">
        <f>INDEX('プルダウン（非表示予定）'!$C$50:$C$58,AL219)</f>
        <v>#N/A</v>
      </c>
      <c r="AQ219" s="47" t="e">
        <f>INDEX('プルダウン（非表示予定）'!$D$62:$D$86,AJ219)</f>
        <v>#N/A</v>
      </c>
      <c r="AS219" s="383" t="str">
        <f t="shared" si="4"/>
        <v/>
      </c>
      <c r="AT219" s="384" t="str">
        <f t="shared" si="5"/>
        <v/>
      </c>
      <c r="AU219" s="384" t="str">
        <f t="shared" si="6"/>
        <v/>
      </c>
      <c r="AV219" s="383" t="str">
        <f>IF(C219="","",INDEX('プルダウン（非表示予定）'!$G$62:$G$85,AJ219))</f>
        <v/>
      </c>
      <c r="AW219" s="383" t="str">
        <f t="shared" si="7"/>
        <v/>
      </c>
      <c r="BN219" s="100"/>
      <c r="DG219" s="227"/>
    </row>
    <row r="220" spans="2:111" ht="35.25" customHeight="1">
      <c r="B220" s="246">
        <v>83</v>
      </c>
      <c r="C220" s="404"/>
      <c r="D220" s="405"/>
      <c r="E220" s="405"/>
      <c r="F220" s="405"/>
      <c r="G220" s="405"/>
      <c r="H220" s="405"/>
      <c r="I220" s="467"/>
      <c r="J220" s="468"/>
      <c r="K220" s="404"/>
      <c r="L220" s="405"/>
      <c r="M220" s="405"/>
      <c r="N220" s="405"/>
      <c r="O220" s="405"/>
      <c r="P220" s="405"/>
      <c r="Q220" s="469"/>
      <c r="R220" s="416" t="str">
        <f>IFERROR(IF(C220="","",'プルダウン（非表示予定）'!$B$61),"")</f>
        <v/>
      </c>
      <c r="S220" s="416"/>
      <c r="T220" s="416" t="str">
        <f>IFERROR(IF(C220="","",INDEX('プルダウン（非表示予定）'!$C$62:$C$86,AJ220)),"")</f>
        <v/>
      </c>
      <c r="U220" s="416"/>
      <c r="V220" s="412" t="str">
        <f>IFERROR(INDEX('プルダウン（非表示予定）'!$J$50:$J$58,AK220),"")</f>
        <v/>
      </c>
      <c r="W220" s="413"/>
      <c r="X220" s="393"/>
      <c r="Y220" s="393"/>
      <c r="Z220" s="393"/>
      <c r="AA220" s="394"/>
      <c r="AB220" s="402"/>
      <c r="AC220" s="403"/>
      <c r="AI220" s="247"/>
      <c r="AJ220" s="211" t="e">
        <f>MATCH(R220,'プルダウン（非表示予定）'!$B$62:$B$86,0)</f>
        <v>#N/A</v>
      </c>
      <c r="AK220" s="227" t="e">
        <f>INDEX('プルダウン（非表示予定）'!$E$62:$E$86,AJ220)</f>
        <v>#N/A</v>
      </c>
      <c r="AL220" s="47" t="e">
        <f>MATCH(V220,'プルダウン（非表示予定）'!$J$50:$J$58,0)</f>
        <v>#N/A</v>
      </c>
      <c r="AN220" s="248"/>
      <c r="AO220" s="227" t="e">
        <f>INDEX('プルダウン（非表示予定）'!$B$50:$B$58,AL220)</f>
        <v>#N/A</v>
      </c>
      <c r="AP220" s="227" t="e">
        <f>INDEX('プルダウン（非表示予定）'!$C$50:$C$58,AL220)</f>
        <v>#N/A</v>
      </c>
      <c r="AQ220" s="47" t="e">
        <f>INDEX('プルダウン（非表示予定）'!$D$62:$D$86,AJ220)</f>
        <v>#N/A</v>
      </c>
      <c r="AS220" s="383" t="str">
        <f t="shared" si="4"/>
        <v/>
      </c>
      <c r="AT220" s="384" t="str">
        <f t="shared" si="5"/>
        <v/>
      </c>
      <c r="AU220" s="384" t="str">
        <f t="shared" si="6"/>
        <v/>
      </c>
      <c r="AV220" s="383" t="str">
        <f>IF(C220="","",INDEX('プルダウン（非表示予定）'!$G$62:$G$85,AJ220))</f>
        <v/>
      </c>
      <c r="AW220" s="383" t="str">
        <f t="shared" si="7"/>
        <v/>
      </c>
      <c r="BN220" s="100"/>
      <c r="DG220" s="227"/>
    </row>
    <row r="221" spans="2:111" ht="35.25" customHeight="1">
      <c r="B221" s="246">
        <v>84</v>
      </c>
      <c r="C221" s="404"/>
      <c r="D221" s="405"/>
      <c r="E221" s="405"/>
      <c r="F221" s="405"/>
      <c r="G221" s="405"/>
      <c r="H221" s="405"/>
      <c r="I221" s="467"/>
      <c r="J221" s="468"/>
      <c r="K221" s="404"/>
      <c r="L221" s="405"/>
      <c r="M221" s="405"/>
      <c r="N221" s="405"/>
      <c r="O221" s="405"/>
      <c r="P221" s="405"/>
      <c r="Q221" s="469"/>
      <c r="R221" s="416" t="str">
        <f>IFERROR(IF(C221="","",'プルダウン（非表示予定）'!$B$61),"")</f>
        <v/>
      </c>
      <c r="S221" s="416"/>
      <c r="T221" s="416" t="str">
        <f>IFERROR(IF(C221="","",INDEX('プルダウン（非表示予定）'!$C$62:$C$86,AJ221)),"")</f>
        <v/>
      </c>
      <c r="U221" s="416"/>
      <c r="V221" s="412" t="str">
        <f>IFERROR(INDEX('プルダウン（非表示予定）'!$J$50:$J$58,AK221),"")</f>
        <v/>
      </c>
      <c r="W221" s="413"/>
      <c r="X221" s="393"/>
      <c r="Y221" s="393"/>
      <c r="Z221" s="393"/>
      <c r="AA221" s="394"/>
      <c r="AB221" s="402"/>
      <c r="AC221" s="403"/>
      <c r="AI221" s="247"/>
      <c r="AJ221" s="211" t="e">
        <f>MATCH(R221,'プルダウン（非表示予定）'!$B$62:$B$86,0)</f>
        <v>#N/A</v>
      </c>
      <c r="AK221" s="227" t="e">
        <f>INDEX('プルダウン（非表示予定）'!$E$62:$E$86,AJ221)</f>
        <v>#N/A</v>
      </c>
      <c r="AL221" s="47" t="e">
        <f>MATCH(V221,'プルダウン（非表示予定）'!$J$50:$J$58,0)</f>
        <v>#N/A</v>
      </c>
      <c r="AN221" s="248"/>
      <c r="AO221" s="227" t="e">
        <f>INDEX('プルダウン（非表示予定）'!$B$50:$B$58,AL221)</f>
        <v>#N/A</v>
      </c>
      <c r="AP221" s="227" t="e">
        <f>INDEX('プルダウン（非表示予定）'!$C$50:$C$58,AL221)</f>
        <v>#N/A</v>
      </c>
      <c r="AQ221" s="47" t="e">
        <f>INDEX('プルダウン（非表示予定）'!$D$62:$D$86,AJ221)</f>
        <v>#N/A</v>
      </c>
      <c r="AS221" s="383" t="str">
        <f t="shared" si="4"/>
        <v/>
      </c>
      <c r="AT221" s="384" t="str">
        <f t="shared" si="5"/>
        <v/>
      </c>
      <c r="AU221" s="384" t="str">
        <f t="shared" si="6"/>
        <v/>
      </c>
      <c r="AV221" s="383" t="str">
        <f>IF(C221="","",INDEX('プルダウン（非表示予定）'!$G$62:$G$85,AJ221))</f>
        <v/>
      </c>
      <c r="AW221" s="383" t="str">
        <f t="shared" si="7"/>
        <v/>
      </c>
      <c r="BN221" s="100"/>
      <c r="DG221" s="227"/>
    </row>
    <row r="222" spans="2:111" ht="35.25" customHeight="1">
      <c r="B222" s="246">
        <v>85</v>
      </c>
      <c r="C222" s="404"/>
      <c r="D222" s="405"/>
      <c r="E222" s="405"/>
      <c r="F222" s="405"/>
      <c r="G222" s="405"/>
      <c r="H222" s="405"/>
      <c r="I222" s="467"/>
      <c r="J222" s="468"/>
      <c r="K222" s="404"/>
      <c r="L222" s="405"/>
      <c r="M222" s="405"/>
      <c r="N222" s="405"/>
      <c r="O222" s="405"/>
      <c r="P222" s="405"/>
      <c r="Q222" s="469"/>
      <c r="R222" s="416" t="str">
        <f>IFERROR(IF(C222="","",'プルダウン（非表示予定）'!$B$61),"")</f>
        <v/>
      </c>
      <c r="S222" s="416"/>
      <c r="T222" s="416" t="str">
        <f>IFERROR(IF(C222="","",INDEX('プルダウン（非表示予定）'!$C$62:$C$86,AJ222)),"")</f>
        <v/>
      </c>
      <c r="U222" s="416"/>
      <c r="V222" s="412" t="str">
        <f>IFERROR(INDEX('プルダウン（非表示予定）'!$J$50:$J$58,AK222),"")</f>
        <v/>
      </c>
      <c r="W222" s="413"/>
      <c r="X222" s="393"/>
      <c r="Y222" s="393"/>
      <c r="Z222" s="393"/>
      <c r="AA222" s="394"/>
      <c r="AB222" s="402"/>
      <c r="AC222" s="403"/>
      <c r="AI222" s="247"/>
      <c r="AJ222" s="211" t="e">
        <f>MATCH(R222,'プルダウン（非表示予定）'!$B$62:$B$86,0)</f>
        <v>#N/A</v>
      </c>
      <c r="AK222" s="227" t="e">
        <f>INDEX('プルダウン（非表示予定）'!$E$62:$E$86,AJ222)</f>
        <v>#N/A</v>
      </c>
      <c r="AL222" s="47" t="e">
        <f>MATCH(V222,'プルダウン（非表示予定）'!$J$50:$J$58,0)</f>
        <v>#N/A</v>
      </c>
      <c r="AN222" s="248"/>
      <c r="AO222" s="227" t="e">
        <f>INDEX('プルダウン（非表示予定）'!$B$50:$B$58,AL222)</f>
        <v>#N/A</v>
      </c>
      <c r="AP222" s="227" t="e">
        <f>INDEX('プルダウン（非表示予定）'!$C$50:$C$58,AL222)</f>
        <v>#N/A</v>
      </c>
      <c r="AQ222" s="47" t="e">
        <f>INDEX('プルダウン（非表示予定）'!$D$62:$D$86,AJ222)</f>
        <v>#N/A</v>
      </c>
      <c r="AS222" s="383" t="str">
        <f t="shared" si="4"/>
        <v/>
      </c>
      <c r="AT222" s="384" t="str">
        <f t="shared" si="5"/>
        <v/>
      </c>
      <c r="AU222" s="384" t="str">
        <f t="shared" si="6"/>
        <v/>
      </c>
      <c r="AV222" s="383" t="str">
        <f>IF(C222="","",INDEX('プルダウン（非表示予定）'!$G$62:$G$85,AJ222))</f>
        <v/>
      </c>
      <c r="AW222" s="383" t="str">
        <f t="shared" si="7"/>
        <v/>
      </c>
      <c r="BN222" s="100"/>
      <c r="DG222" s="227"/>
    </row>
    <row r="223" spans="2:111" ht="35.25" customHeight="1">
      <c r="B223" s="246">
        <v>86</v>
      </c>
      <c r="C223" s="404"/>
      <c r="D223" s="405"/>
      <c r="E223" s="405"/>
      <c r="F223" s="405"/>
      <c r="G223" s="405"/>
      <c r="H223" s="405"/>
      <c r="I223" s="467"/>
      <c r="J223" s="468"/>
      <c r="K223" s="404"/>
      <c r="L223" s="405"/>
      <c r="M223" s="405"/>
      <c r="N223" s="405"/>
      <c r="O223" s="405"/>
      <c r="P223" s="405"/>
      <c r="Q223" s="469"/>
      <c r="R223" s="416" t="str">
        <f>IFERROR(IF(C223="","",'プルダウン（非表示予定）'!$B$61),"")</f>
        <v/>
      </c>
      <c r="S223" s="416"/>
      <c r="T223" s="416" t="str">
        <f>IFERROR(IF(C223="","",INDEX('プルダウン（非表示予定）'!$C$62:$C$86,AJ223)),"")</f>
        <v/>
      </c>
      <c r="U223" s="416"/>
      <c r="V223" s="412" t="str">
        <f>IFERROR(INDEX('プルダウン（非表示予定）'!$J$50:$J$58,AK223),"")</f>
        <v/>
      </c>
      <c r="W223" s="413"/>
      <c r="X223" s="393"/>
      <c r="Y223" s="393"/>
      <c r="Z223" s="393"/>
      <c r="AA223" s="394"/>
      <c r="AB223" s="402"/>
      <c r="AC223" s="403"/>
      <c r="AI223" s="247"/>
      <c r="AJ223" s="211" t="e">
        <f>MATCH(R223,'プルダウン（非表示予定）'!$B$62:$B$86,0)</f>
        <v>#N/A</v>
      </c>
      <c r="AK223" s="227" t="e">
        <f>INDEX('プルダウン（非表示予定）'!$E$62:$E$86,AJ223)</f>
        <v>#N/A</v>
      </c>
      <c r="AL223" s="47" t="e">
        <f>MATCH(V223,'プルダウン（非表示予定）'!$J$50:$J$58,0)</f>
        <v>#N/A</v>
      </c>
      <c r="AN223" s="248"/>
      <c r="AO223" s="227" t="e">
        <f>INDEX('プルダウン（非表示予定）'!$B$50:$B$58,AL223)</f>
        <v>#N/A</v>
      </c>
      <c r="AP223" s="227" t="e">
        <f>INDEX('プルダウン（非表示予定）'!$C$50:$C$58,AL223)</f>
        <v>#N/A</v>
      </c>
      <c r="AQ223" s="47" t="e">
        <f>INDEX('プルダウン（非表示予定）'!$D$62:$D$86,AJ223)</f>
        <v>#N/A</v>
      </c>
      <c r="AS223" s="383" t="str">
        <f t="shared" si="4"/>
        <v/>
      </c>
      <c r="AT223" s="384" t="str">
        <f t="shared" si="5"/>
        <v/>
      </c>
      <c r="AU223" s="384" t="str">
        <f t="shared" si="6"/>
        <v/>
      </c>
      <c r="AV223" s="383" t="str">
        <f>IF(C223="","",INDEX('プルダウン（非表示予定）'!$G$62:$G$85,AJ223))</f>
        <v/>
      </c>
      <c r="AW223" s="383" t="str">
        <f t="shared" si="7"/>
        <v/>
      </c>
      <c r="BN223" s="100"/>
      <c r="DG223" s="227"/>
    </row>
    <row r="224" spans="2:111" ht="35.25" customHeight="1">
      <c r="B224" s="246">
        <v>87</v>
      </c>
      <c r="C224" s="404"/>
      <c r="D224" s="405"/>
      <c r="E224" s="405"/>
      <c r="F224" s="405"/>
      <c r="G224" s="405"/>
      <c r="H224" s="405"/>
      <c r="I224" s="467"/>
      <c r="J224" s="468"/>
      <c r="K224" s="404"/>
      <c r="L224" s="405"/>
      <c r="M224" s="405"/>
      <c r="N224" s="405"/>
      <c r="O224" s="405"/>
      <c r="P224" s="405"/>
      <c r="Q224" s="469"/>
      <c r="R224" s="416" t="str">
        <f>IFERROR(IF(C224="","",'プルダウン（非表示予定）'!$B$61),"")</f>
        <v/>
      </c>
      <c r="S224" s="416"/>
      <c r="T224" s="416" t="str">
        <f>IFERROR(IF(C224="","",INDEX('プルダウン（非表示予定）'!$C$62:$C$86,AJ224)),"")</f>
        <v/>
      </c>
      <c r="U224" s="416"/>
      <c r="V224" s="412" t="str">
        <f>IFERROR(INDEX('プルダウン（非表示予定）'!$J$50:$J$58,AK224),"")</f>
        <v/>
      </c>
      <c r="W224" s="413"/>
      <c r="X224" s="393"/>
      <c r="Y224" s="393"/>
      <c r="Z224" s="393"/>
      <c r="AA224" s="394"/>
      <c r="AB224" s="402"/>
      <c r="AC224" s="403"/>
      <c r="AI224" s="247"/>
      <c r="AJ224" s="211" t="e">
        <f>MATCH(R224,'プルダウン（非表示予定）'!$B$62:$B$86,0)</f>
        <v>#N/A</v>
      </c>
      <c r="AK224" s="227" t="e">
        <f>INDEX('プルダウン（非表示予定）'!$E$62:$E$86,AJ224)</f>
        <v>#N/A</v>
      </c>
      <c r="AL224" s="47" t="e">
        <f>MATCH(V224,'プルダウン（非表示予定）'!$J$50:$J$58,0)</f>
        <v>#N/A</v>
      </c>
      <c r="AN224" s="248"/>
      <c r="AO224" s="227" t="e">
        <f>INDEX('プルダウン（非表示予定）'!$B$50:$B$58,AL224)</f>
        <v>#N/A</v>
      </c>
      <c r="AP224" s="227" t="e">
        <f>INDEX('プルダウン（非表示予定）'!$C$50:$C$58,AL224)</f>
        <v>#N/A</v>
      </c>
      <c r="AQ224" s="47" t="e">
        <f>INDEX('プルダウン（非表示予定）'!$D$62:$D$86,AJ224)</f>
        <v>#N/A</v>
      </c>
      <c r="AS224" s="383" t="str">
        <f t="shared" si="4"/>
        <v/>
      </c>
      <c r="AT224" s="384" t="str">
        <f t="shared" si="5"/>
        <v/>
      </c>
      <c r="AU224" s="384" t="str">
        <f t="shared" si="6"/>
        <v/>
      </c>
      <c r="AV224" s="383" t="str">
        <f>IF(C224="","",INDEX('プルダウン（非表示予定）'!$G$62:$G$85,AJ224))</f>
        <v/>
      </c>
      <c r="AW224" s="383" t="str">
        <f t="shared" si="7"/>
        <v/>
      </c>
      <c r="BN224" s="100"/>
      <c r="DG224" s="227"/>
    </row>
    <row r="225" spans="2:111" ht="35.25" customHeight="1">
      <c r="B225" s="246">
        <v>88</v>
      </c>
      <c r="C225" s="404"/>
      <c r="D225" s="405"/>
      <c r="E225" s="405"/>
      <c r="F225" s="405"/>
      <c r="G225" s="405"/>
      <c r="H225" s="405"/>
      <c r="I225" s="467"/>
      <c r="J225" s="468"/>
      <c r="K225" s="404"/>
      <c r="L225" s="405"/>
      <c r="M225" s="405"/>
      <c r="N225" s="405"/>
      <c r="O225" s="405"/>
      <c r="P225" s="405"/>
      <c r="Q225" s="469"/>
      <c r="R225" s="416" t="str">
        <f>IFERROR(IF(C225="","",'プルダウン（非表示予定）'!$B$61),"")</f>
        <v/>
      </c>
      <c r="S225" s="416"/>
      <c r="T225" s="416" t="str">
        <f>IFERROR(IF(C225="","",INDEX('プルダウン（非表示予定）'!$C$62:$C$86,AJ225)),"")</f>
        <v/>
      </c>
      <c r="U225" s="416"/>
      <c r="V225" s="412" t="str">
        <f>IFERROR(INDEX('プルダウン（非表示予定）'!$J$50:$J$58,AK225),"")</f>
        <v/>
      </c>
      <c r="W225" s="413"/>
      <c r="X225" s="393"/>
      <c r="Y225" s="393"/>
      <c r="Z225" s="393"/>
      <c r="AA225" s="394"/>
      <c r="AB225" s="402"/>
      <c r="AC225" s="403"/>
      <c r="AI225" s="247"/>
      <c r="AJ225" s="211" t="e">
        <f>MATCH(R225,'プルダウン（非表示予定）'!$B$62:$B$86,0)</f>
        <v>#N/A</v>
      </c>
      <c r="AK225" s="227" t="e">
        <f>INDEX('プルダウン（非表示予定）'!$E$62:$E$86,AJ225)</f>
        <v>#N/A</v>
      </c>
      <c r="AL225" s="47" t="e">
        <f>MATCH(V225,'プルダウン（非表示予定）'!$J$50:$J$58,0)</f>
        <v>#N/A</v>
      </c>
      <c r="AN225" s="248"/>
      <c r="AO225" s="227" t="e">
        <f>INDEX('プルダウン（非表示予定）'!$B$50:$B$58,AL225)</f>
        <v>#N/A</v>
      </c>
      <c r="AP225" s="227" t="e">
        <f>INDEX('プルダウン（非表示予定）'!$C$50:$C$58,AL225)</f>
        <v>#N/A</v>
      </c>
      <c r="AQ225" s="47" t="e">
        <f>INDEX('プルダウン（非表示予定）'!$D$62:$D$86,AJ225)</f>
        <v>#N/A</v>
      </c>
      <c r="AS225" s="383" t="str">
        <f t="shared" si="4"/>
        <v/>
      </c>
      <c r="AT225" s="384" t="str">
        <f t="shared" si="5"/>
        <v/>
      </c>
      <c r="AU225" s="384" t="str">
        <f t="shared" si="6"/>
        <v/>
      </c>
      <c r="AV225" s="383" t="str">
        <f>IF(C225="","",INDEX('プルダウン（非表示予定）'!$G$62:$G$85,AJ225))</f>
        <v/>
      </c>
      <c r="AW225" s="383" t="str">
        <f t="shared" si="7"/>
        <v/>
      </c>
      <c r="BN225" s="100"/>
      <c r="DG225" s="227"/>
    </row>
    <row r="226" spans="2:111" ht="35.25" customHeight="1">
      <c r="B226" s="246">
        <v>89</v>
      </c>
      <c r="C226" s="404"/>
      <c r="D226" s="405"/>
      <c r="E226" s="405"/>
      <c r="F226" s="405"/>
      <c r="G226" s="405"/>
      <c r="H226" s="405"/>
      <c r="I226" s="467"/>
      <c r="J226" s="468"/>
      <c r="K226" s="404"/>
      <c r="L226" s="405"/>
      <c r="M226" s="405"/>
      <c r="N226" s="405"/>
      <c r="O226" s="405"/>
      <c r="P226" s="405"/>
      <c r="Q226" s="469"/>
      <c r="R226" s="416" t="str">
        <f>IFERROR(IF(C226="","",'プルダウン（非表示予定）'!$B$61),"")</f>
        <v/>
      </c>
      <c r="S226" s="416"/>
      <c r="T226" s="416" t="str">
        <f>IFERROR(IF(C226="","",INDEX('プルダウン（非表示予定）'!$C$62:$C$86,AJ226)),"")</f>
        <v/>
      </c>
      <c r="U226" s="416"/>
      <c r="V226" s="412" t="str">
        <f>IFERROR(INDEX('プルダウン（非表示予定）'!$J$50:$J$58,AK226),"")</f>
        <v/>
      </c>
      <c r="W226" s="413"/>
      <c r="X226" s="393"/>
      <c r="Y226" s="393"/>
      <c r="Z226" s="393"/>
      <c r="AA226" s="394"/>
      <c r="AB226" s="402"/>
      <c r="AC226" s="403"/>
      <c r="AI226" s="247"/>
      <c r="AJ226" s="211" t="e">
        <f>MATCH(R226,'プルダウン（非表示予定）'!$B$62:$B$86,0)</f>
        <v>#N/A</v>
      </c>
      <c r="AK226" s="227" t="e">
        <f>INDEX('プルダウン（非表示予定）'!$E$62:$E$86,AJ226)</f>
        <v>#N/A</v>
      </c>
      <c r="AL226" s="47" t="e">
        <f>MATCH(V226,'プルダウン（非表示予定）'!$J$50:$J$58,0)</f>
        <v>#N/A</v>
      </c>
      <c r="AN226" s="248"/>
      <c r="AO226" s="227" t="e">
        <f>INDEX('プルダウン（非表示予定）'!$B$50:$B$58,AL226)</f>
        <v>#N/A</v>
      </c>
      <c r="AP226" s="227" t="e">
        <f>INDEX('プルダウン（非表示予定）'!$C$50:$C$58,AL226)</f>
        <v>#N/A</v>
      </c>
      <c r="AQ226" s="47" t="e">
        <f>INDEX('プルダウン（非表示予定）'!$D$62:$D$86,AJ226)</f>
        <v>#N/A</v>
      </c>
      <c r="AS226" s="383" t="str">
        <f t="shared" si="4"/>
        <v/>
      </c>
      <c r="AT226" s="384" t="str">
        <f t="shared" si="5"/>
        <v/>
      </c>
      <c r="AU226" s="384" t="str">
        <f t="shared" si="6"/>
        <v/>
      </c>
      <c r="AV226" s="383" t="str">
        <f>IF(C226="","",INDEX('プルダウン（非表示予定）'!$G$62:$G$85,AJ226))</f>
        <v/>
      </c>
      <c r="AW226" s="383" t="str">
        <f t="shared" si="7"/>
        <v/>
      </c>
      <c r="BN226" s="100"/>
      <c r="DG226" s="227"/>
    </row>
    <row r="227" spans="2:111" ht="35.25" customHeight="1">
      <c r="B227" s="246">
        <v>90</v>
      </c>
      <c r="C227" s="404"/>
      <c r="D227" s="405"/>
      <c r="E227" s="405"/>
      <c r="F227" s="405"/>
      <c r="G227" s="405"/>
      <c r="H227" s="405"/>
      <c r="I227" s="467"/>
      <c r="J227" s="468"/>
      <c r="K227" s="404"/>
      <c r="L227" s="405"/>
      <c r="M227" s="405"/>
      <c r="N227" s="405"/>
      <c r="O227" s="405"/>
      <c r="P227" s="405"/>
      <c r="Q227" s="469"/>
      <c r="R227" s="416" t="str">
        <f>IFERROR(IF(C227="","",'プルダウン（非表示予定）'!$B$61),"")</f>
        <v/>
      </c>
      <c r="S227" s="416"/>
      <c r="T227" s="416" t="str">
        <f>IFERROR(IF(C227="","",INDEX('プルダウン（非表示予定）'!$C$62:$C$86,AJ227)),"")</f>
        <v/>
      </c>
      <c r="U227" s="416"/>
      <c r="V227" s="412" t="str">
        <f>IFERROR(INDEX('プルダウン（非表示予定）'!$J$50:$J$58,AK227),"")</f>
        <v/>
      </c>
      <c r="W227" s="413"/>
      <c r="X227" s="393"/>
      <c r="Y227" s="393"/>
      <c r="Z227" s="393"/>
      <c r="AA227" s="394"/>
      <c r="AB227" s="402"/>
      <c r="AC227" s="403"/>
      <c r="AI227" s="247"/>
      <c r="AJ227" s="211" t="e">
        <f>MATCH(R227,'プルダウン（非表示予定）'!$B$62:$B$86,0)</f>
        <v>#N/A</v>
      </c>
      <c r="AK227" s="227" t="e">
        <f>INDEX('プルダウン（非表示予定）'!$E$62:$E$86,AJ227)</f>
        <v>#N/A</v>
      </c>
      <c r="AL227" s="47" t="e">
        <f>MATCH(V227,'プルダウン（非表示予定）'!$J$50:$J$58,0)</f>
        <v>#N/A</v>
      </c>
      <c r="AN227" s="248"/>
      <c r="AO227" s="227" t="e">
        <f>INDEX('プルダウン（非表示予定）'!$B$50:$B$58,AL227)</f>
        <v>#N/A</v>
      </c>
      <c r="AP227" s="227" t="e">
        <f>INDEX('プルダウン（非表示予定）'!$C$50:$C$58,AL227)</f>
        <v>#N/A</v>
      </c>
      <c r="AQ227" s="47" t="e">
        <f>INDEX('プルダウン（非表示予定）'!$D$62:$D$86,AJ227)</f>
        <v>#N/A</v>
      </c>
      <c r="AS227" s="383" t="str">
        <f t="shared" si="4"/>
        <v/>
      </c>
      <c r="AT227" s="384" t="str">
        <f t="shared" si="5"/>
        <v/>
      </c>
      <c r="AU227" s="384" t="str">
        <f t="shared" si="6"/>
        <v/>
      </c>
      <c r="AV227" s="383" t="str">
        <f>IF(C227="","",INDEX('プルダウン（非表示予定）'!$G$62:$G$85,AJ227))</f>
        <v/>
      </c>
      <c r="AW227" s="383" t="str">
        <f t="shared" si="7"/>
        <v/>
      </c>
      <c r="BN227" s="100"/>
      <c r="DG227" s="227"/>
    </row>
    <row r="228" spans="2:111" ht="35.25" customHeight="1">
      <c r="B228" s="246">
        <v>91</v>
      </c>
      <c r="C228" s="404"/>
      <c r="D228" s="405"/>
      <c r="E228" s="405"/>
      <c r="F228" s="405"/>
      <c r="G228" s="405"/>
      <c r="H228" s="405"/>
      <c r="I228" s="467"/>
      <c r="J228" s="468"/>
      <c r="K228" s="404"/>
      <c r="L228" s="405"/>
      <c r="M228" s="405"/>
      <c r="N228" s="405"/>
      <c r="O228" s="405"/>
      <c r="P228" s="405"/>
      <c r="Q228" s="469"/>
      <c r="R228" s="416" t="str">
        <f>IFERROR(IF(C228="","",'プルダウン（非表示予定）'!$B$61),"")</f>
        <v/>
      </c>
      <c r="S228" s="416"/>
      <c r="T228" s="416" t="str">
        <f>IFERROR(IF(C228="","",INDEX('プルダウン（非表示予定）'!$C$62:$C$86,AJ228)),"")</f>
        <v/>
      </c>
      <c r="U228" s="416"/>
      <c r="V228" s="412" t="str">
        <f>IFERROR(INDEX('プルダウン（非表示予定）'!$J$50:$J$58,AK228),"")</f>
        <v/>
      </c>
      <c r="W228" s="413"/>
      <c r="X228" s="393"/>
      <c r="Y228" s="393"/>
      <c r="Z228" s="393"/>
      <c r="AA228" s="394"/>
      <c r="AB228" s="402"/>
      <c r="AC228" s="403"/>
      <c r="AI228" s="247"/>
      <c r="AJ228" s="211" t="e">
        <f>MATCH(R228,'プルダウン（非表示予定）'!$B$62:$B$86,0)</f>
        <v>#N/A</v>
      </c>
      <c r="AK228" s="227" t="e">
        <f>INDEX('プルダウン（非表示予定）'!$E$62:$E$86,AJ228)</f>
        <v>#N/A</v>
      </c>
      <c r="AL228" s="47" t="e">
        <f>MATCH(V228,'プルダウン（非表示予定）'!$J$50:$J$58,0)</f>
        <v>#N/A</v>
      </c>
      <c r="AN228" s="248"/>
      <c r="AO228" s="227" t="e">
        <f>INDEX('プルダウン（非表示予定）'!$B$50:$B$58,AL228)</f>
        <v>#N/A</v>
      </c>
      <c r="AP228" s="227" t="e">
        <f>INDEX('プルダウン（非表示予定）'!$C$50:$C$58,AL228)</f>
        <v>#N/A</v>
      </c>
      <c r="AQ228" s="47" t="e">
        <f>INDEX('プルダウン（非表示予定）'!$D$62:$D$86,AJ228)</f>
        <v>#N/A</v>
      </c>
      <c r="AS228" s="383" t="str">
        <f t="shared" si="4"/>
        <v/>
      </c>
      <c r="AT228" s="384" t="str">
        <f t="shared" si="5"/>
        <v/>
      </c>
      <c r="AU228" s="384" t="str">
        <f t="shared" si="6"/>
        <v/>
      </c>
      <c r="AV228" s="383" t="str">
        <f>IF(C228="","",INDEX('プルダウン（非表示予定）'!$G$62:$G$85,AJ228))</f>
        <v/>
      </c>
      <c r="AW228" s="383" t="str">
        <f t="shared" si="7"/>
        <v/>
      </c>
      <c r="BN228" s="100"/>
      <c r="DG228" s="227"/>
    </row>
    <row r="229" spans="2:111" ht="35.25" customHeight="1">
      <c r="B229" s="246">
        <v>92</v>
      </c>
      <c r="C229" s="404"/>
      <c r="D229" s="405"/>
      <c r="E229" s="405"/>
      <c r="F229" s="405"/>
      <c r="G229" s="405"/>
      <c r="H229" s="405"/>
      <c r="I229" s="467"/>
      <c r="J229" s="468"/>
      <c r="K229" s="404"/>
      <c r="L229" s="405"/>
      <c r="M229" s="405"/>
      <c r="N229" s="405"/>
      <c r="O229" s="405"/>
      <c r="P229" s="405"/>
      <c r="Q229" s="469"/>
      <c r="R229" s="416" t="str">
        <f>IFERROR(IF(C229="","",'プルダウン（非表示予定）'!$B$61),"")</f>
        <v/>
      </c>
      <c r="S229" s="416"/>
      <c r="T229" s="416" t="str">
        <f>IFERROR(IF(C229="","",INDEX('プルダウン（非表示予定）'!$C$62:$C$86,AJ229)),"")</f>
        <v/>
      </c>
      <c r="U229" s="416"/>
      <c r="V229" s="412" t="str">
        <f>IFERROR(INDEX('プルダウン（非表示予定）'!$J$50:$J$58,AK229),"")</f>
        <v/>
      </c>
      <c r="W229" s="413"/>
      <c r="X229" s="393"/>
      <c r="Y229" s="393"/>
      <c r="Z229" s="393"/>
      <c r="AA229" s="394"/>
      <c r="AB229" s="402"/>
      <c r="AC229" s="403"/>
      <c r="AI229" s="247"/>
      <c r="AJ229" s="211" t="e">
        <f>MATCH(R229,'プルダウン（非表示予定）'!$B$62:$B$86,0)</f>
        <v>#N/A</v>
      </c>
      <c r="AK229" s="227" t="e">
        <f>INDEX('プルダウン（非表示予定）'!$E$62:$E$86,AJ229)</f>
        <v>#N/A</v>
      </c>
      <c r="AL229" s="47" t="e">
        <f>MATCH(V229,'プルダウン（非表示予定）'!$J$50:$J$58,0)</f>
        <v>#N/A</v>
      </c>
      <c r="AN229" s="248"/>
      <c r="AO229" s="227" t="e">
        <f>INDEX('プルダウン（非表示予定）'!$B$50:$B$58,AL229)</f>
        <v>#N/A</v>
      </c>
      <c r="AP229" s="227" t="e">
        <f>INDEX('プルダウン（非表示予定）'!$C$50:$C$58,AL229)</f>
        <v>#N/A</v>
      </c>
      <c r="AQ229" s="47" t="e">
        <f>INDEX('プルダウン（非表示予定）'!$D$62:$D$86,AJ229)</f>
        <v>#N/A</v>
      </c>
      <c r="AS229" s="383" t="str">
        <f t="shared" si="4"/>
        <v/>
      </c>
      <c r="AT229" s="384" t="str">
        <f t="shared" si="5"/>
        <v/>
      </c>
      <c r="AU229" s="384" t="str">
        <f t="shared" si="6"/>
        <v/>
      </c>
      <c r="AV229" s="383" t="str">
        <f>IF(C229="","",INDEX('プルダウン（非表示予定）'!$G$62:$G$85,AJ229))</f>
        <v/>
      </c>
      <c r="AW229" s="383" t="str">
        <f t="shared" si="7"/>
        <v/>
      </c>
      <c r="BN229" s="100"/>
      <c r="DG229" s="227"/>
    </row>
    <row r="230" spans="2:111" ht="35.25" customHeight="1">
      <c r="B230" s="246">
        <v>93</v>
      </c>
      <c r="C230" s="404"/>
      <c r="D230" s="405"/>
      <c r="E230" s="405"/>
      <c r="F230" s="405"/>
      <c r="G230" s="405"/>
      <c r="H230" s="405"/>
      <c r="I230" s="467"/>
      <c r="J230" s="468"/>
      <c r="K230" s="404"/>
      <c r="L230" s="405"/>
      <c r="M230" s="405"/>
      <c r="N230" s="405"/>
      <c r="O230" s="405"/>
      <c r="P230" s="405"/>
      <c r="Q230" s="469"/>
      <c r="R230" s="416" t="str">
        <f>IFERROR(IF(C230="","",'プルダウン（非表示予定）'!$B$61),"")</f>
        <v/>
      </c>
      <c r="S230" s="416"/>
      <c r="T230" s="416" t="str">
        <f>IFERROR(IF(C230="","",INDEX('プルダウン（非表示予定）'!$C$62:$C$86,AJ230)),"")</f>
        <v/>
      </c>
      <c r="U230" s="416"/>
      <c r="V230" s="412" t="str">
        <f>IFERROR(INDEX('プルダウン（非表示予定）'!$J$50:$J$58,AK230),"")</f>
        <v/>
      </c>
      <c r="W230" s="413"/>
      <c r="X230" s="393"/>
      <c r="Y230" s="393"/>
      <c r="Z230" s="393"/>
      <c r="AA230" s="394"/>
      <c r="AB230" s="402"/>
      <c r="AC230" s="403"/>
      <c r="AI230" s="247"/>
      <c r="AJ230" s="211" t="e">
        <f>MATCH(R230,'プルダウン（非表示予定）'!$B$62:$B$86,0)</f>
        <v>#N/A</v>
      </c>
      <c r="AK230" s="227" t="e">
        <f>INDEX('プルダウン（非表示予定）'!$E$62:$E$86,AJ230)</f>
        <v>#N/A</v>
      </c>
      <c r="AL230" s="47" t="e">
        <f>MATCH(V230,'プルダウン（非表示予定）'!$J$50:$J$58,0)</f>
        <v>#N/A</v>
      </c>
      <c r="AN230" s="248"/>
      <c r="AO230" s="227" t="e">
        <f>INDEX('プルダウン（非表示予定）'!$B$50:$B$58,AL230)</f>
        <v>#N/A</v>
      </c>
      <c r="AP230" s="227" t="e">
        <f>INDEX('プルダウン（非表示予定）'!$C$50:$C$58,AL230)</f>
        <v>#N/A</v>
      </c>
      <c r="AQ230" s="47" t="e">
        <f>INDEX('プルダウン（非表示予定）'!$D$62:$D$86,AJ230)</f>
        <v>#N/A</v>
      </c>
      <c r="AS230" s="383" t="str">
        <f t="shared" si="4"/>
        <v/>
      </c>
      <c r="AT230" s="384" t="str">
        <f t="shared" si="5"/>
        <v/>
      </c>
      <c r="AU230" s="384" t="str">
        <f t="shared" si="6"/>
        <v/>
      </c>
      <c r="AV230" s="383" t="str">
        <f>IF(C230="","",INDEX('プルダウン（非表示予定）'!$G$62:$G$85,AJ230))</f>
        <v/>
      </c>
      <c r="AW230" s="383" t="str">
        <f t="shared" si="7"/>
        <v/>
      </c>
      <c r="BN230" s="100"/>
      <c r="DG230" s="227"/>
    </row>
    <row r="231" spans="2:111" ht="35.25" customHeight="1">
      <c r="B231" s="246">
        <v>94</v>
      </c>
      <c r="C231" s="404"/>
      <c r="D231" s="405"/>
      <c r="E231" s="405"/>
      <c r="F231" s="405"/>
      <c r="G231" s="405"/>
      <c r="H231" s="405"/>
      <c r="I231" s="467"/>
      <c r="J231" s="468"/>
      <c r="K231" s="404"/>
      <c r="L231" s="405"/>
      <c r="M231" s="405"/>
      <c r="N231" s="405"/>
      <c r="O231" s="405"/>
      <c r="P231" s="405"/>
      <c r="Q231" s="469"/>
      <c r="R231" s="416" t="str">
        <f>IFERROR(IF(C231="","",'プルダウン（非表示予定）'!$B$61),"")</f>
        <v/>
      </c>
      <c r="S231" s="416"/>
      <c r="T231" s="416" t="str">
        <f>IFERROR(IF(C231="","",INDEX('プルダウン（非表示予定）'!$C$62:$C$86,AJ231)),"")</f>
        <v/>
      </c>
      <c r="U231" s="416"/>
      <c r="V231" s="412" t="str">
        <f>IFERROR(INDEX('プルダウン（非表示予定）'!$J$50:$J$58,AK231),"")</f>
        <v/>
      </c>
      <c r="W231" s="413"/>
      <c r="X231" s="393"/>
      <c r="Y231" s="393"/>
      <c r="Z231" s="393"/>
      <c r="AA231" s="394"/>
      <c r="AB231" s="402"/>
      <c r="AC231" s="403"/>
      <c r="AI231" s="247"/>
      <c r="AJ231" s="211" t="e">
        <f>MATCH(R231,'プルダウン（非表示予定）'!$B$62:$B$86,0)</f>
        <v>#N/A</v>
      </c>
      <c r="AK231" s="227" t="e">
        <f>INDEX('プルダウン（非表示予定）'!$E$62:$E$86,AJ231)</f>
        <v>#N/A</v>
      </c>
      <c r="AL231" s="47" t="e">
        <f>MATCH(V231,'プルダウン（非表示予定）'!$J$50:$J$58,0)</f>
        <v>#N/A</v>
      </c>
      <c r="AN231" s="248"/>
      <c r="AO231" s="227" t="e">
        <f>INDEX('プルダウン（非表示予定）'!$B$50:$B$58,AL231)</f>
        <v>#N/A</v>
      </c>
      <c r="AP231" s="227" t="e">
        <f>INDEX('プルダウン（非表示予定）'!$C$50:$C$58,AL231)</f>
        <v>#N/A</v>
      </c>
      <c r="AQ231" s="47" t="e">
        <f>INDEX('プルダウン（非表示予定）'!$D$62:$D$86,AJ231)</f>
        <v>#N/A</v>
      </c>
      <c r="AS231" s="383" t="str">
        <f t="shared" si="4"/>
        <v/>
      </c>
      <c r="AT231" s="384" t="str">
        <f t="shared" si="5"/>
        <v/>
      </c>
      <c r="AU231" s="384" t="str">
        <f t="shared" si="6"/>
        <v/>
      </c>
      <c r="AV231" s="383" t="str">
        <f>IF(C231="","",INDEX('プルダウン（非表示予定）'!$G$62:$G$85,AJ231))</f>
        <v/>
      </c>
      <c r="AW231" s="383" t="str">
        <f t="shared" si="7"/>
        <v/>
      </c>
      <c r="BN231" s="100"/>
      <c r="DG231" s="227"/>
    </row>
    <row r="232" spans="2:111" ht="35.25" customHeight="1">
      <c r="B232" s="246">
        <v>95</v>
      </c>
      <c r="C232" s="404"/>
      <c r="D232" s="405"/>
      <c r="E232" s="405"/>
      <c r="F232" s="405"/>
      <c r="G232" s="405"/>
      <c r="H232" s="405"/>
      <c r="I232" s="467"/>
      <c r="J232" s="468"/>
      <c r="K232" s="404"/>
      <c r="L232" s="405"/>
      <c r="M232" s="405"/>
      <c r="N232" s="405"/>
      <c r="O232" s="405"/>
      <c r="P232" s="405"/>
      <c r="Q232" s="469"/>
      <c r="R232" s="416" t="str">
        <f>IFERROR(IF(C232="","",'プルダウン（非表示予定）'!$B$61),"")</f>
        <v/>
      </c>
      <c r="S232" s="416"/>
      <c r="T232" s="416" t="str">
        <f>IFERROR(IF(C232="","",INDEX('プルダウン（非表示予定）'!$C$62:$C$86,AJ232)),"")</f>
        <v/>
      </c>
      <c r="U232" s="416"/>
      <c r="V232" s="412" t="str">
        <f>IFERROR(INDEX('プルダウン（非表示予定）'!$J$50:$J$58,AK232),"")</f>
        <v/>
      </c>
      <c r="W232" s="413"/>
      <c r="X232" s="393"/>
      <c r="Y232" s="393"/>
      <c r="Z232" s="393"/>
      <c r="AA232" s="394"/>
      <c r="AB232" s="402"/>
      <c r="AC232" s="403"/>
      <c r="AI232" s="247"/>
      <c r="AJ232" s="211" t="e">
        <f>MATCH(R232,'プルダウン（非表示予定）'!$B$62:$B$86,0)</f>
        <v>#N/A</v>
      </c>
      <c r="AK232" s="227" t="e">
        <f>INDEX('プルダウン（非表示予定）'!$E$62:$E$86,AJ232)</f>
        <v>#N/A</v>
      </c>
      <c r="AL232" s="47" t="e">
        <f>MATCH(V232,'プルダウン（非表示予定）'!$J$50:$J$58,0)</f>
        <v>#N/A</v>
      </c>
      <c r="AN232" s="248"/>
      <c r="AO232" s="227" t="e">
        <f>INDEX('プルダウン（非表示予定）'!$B$50:$B$58,AL232)</f>
        <v>#N/A</v>
      </c>
      <c r="AP232" s="227" t="e">
        <f>INDEX('プルダウン（非表示予定）'!$C$50:$C$58,AL232)</f>
        <v>#N/A</v>
      </c>
      <c r="AQ232" s="47" t="e">
        <f>INDEX('プルダウン（非表示予定）'!$D$62:$D$86,AJ232)</f>
        <v>#N/A</v>
      </c>
      <c r="AS232" s="383" t="str">
        <f t="shared" si="4"/>
        <v/>
      </c>
      <c r="AT232" s="384" t="str">
        <f t="shared" si="5"/>
        <v/>
      </c>
      <c r="AU232" s="384" t="str">
        <f t="shared" si="6"/>
        <v/>
      </c>
      <c r="AV232" s="383" t="str">
        <f>IF(C232="","",INDEX('プルダウン（非表示予定）'!$G$62:$G$85,AJ232))</f>
        <v/>
      </c>
      <c r="AW232" s="383" t="str">
        <f t="shared" si="7"/>
        <v/>
      </c>
      <c r="BN232" s="100"/>
      <c r="DG232" s="227"/>
    </row>
    <row r="233" spans="2:111" ht="35.25" customHeight="1">
      <c r="B233" s="246">
        <v>96</v>
      </c>
      <c r="C233" s="404"/>
      <c r="D233" s="405"/>
      <c r="E233" s="405"/>
      <c r="F233" s="405"/>
      <c r="G233" s="405"/>
      <c r="H233" s="405"/>
      <c r="I233" s="467"/>
      <c r="J233" s="468"/>
      <c r="K233" s="404"/>
      <c r="L233" s="405"/>
      <c r="M233" s="405"/>
      <c r="N233" s="405"/>
      <c r="O233" s="405"/>
      <c r="P233" s="405"/>
      <c r="Q233" s="469"/>
      <c r="R233" s="416" t="str">
        <f>IFERROR(IF(C233="","",'プルダウン（非表示予定）'!$B$61),"")</f>
        <v/>
      </c>
      <c r="S233" s="416"/>
      <c r="T233" s="416" t="str">
        <f>IFERROR(IF(C233="","",INDEX('プルダウン（非表示予定）'!$C$62:$C$86,AJ233)),"")</f>
        <v/>
      </c>
      <c r="U233" s="416"/>
      <c r="V233" s="412" t="str">
        <f>IFERROR(INDEX('プルダウン（非表示予定）'!$J$50:$J$58,AK233),"")</f>
        <v/>
      </c>
      <c r="W233" s="413"/>
      <c r="X233" s="393"/>
      <c r="Y233" s="393"/>
      <c r="Z233" s="393"/>
      <c r="AA233" s="394"/>
      <c r="AB233" s="402"/>
      <c r="AC233" s="403"/>
      <c r="AI233" s="247"/>
      <c r="AJ233" s="211" t="e">
        <f>MATCH(R233,'プルダウン（非表示予定）'!$B$62:$B$86,0)</f>
        <v>#N/A</v>
      </c>
      <c r="AK233" s="227" t="e">
        <f>INDEX('プルダウン（非表示予定）'!$E$62:$E$86,AJ233)</f>
        <v>#N/A</v>
      </c>
      <c r="AL233" s="47" t="e">
        <f>MATCH(V233,'プルダウン（非表示予定）'!$J$50:$J$58,0)</f>
        <v>#N/A</v>
      </c>
      <c r="AN233" s="248"/>
      <c r="AO233" s="227" t="e">
        <f>INDEX('プルダウン（非表示予定）'!$B$50:$B$58,AL233)</f>
        <v>#N/A</v>
      </c>
      <c r="AP233" s="227" t="e">
        <f>INDEX('プルダウン（非表示予定）'!$C$50:$C$58,AL233)</f>
        <v>#N/A</v>
      </c>
      <c r="AQ233" s="47" t="e">
        <f>INDEX('プルダウン（非表示予定）'!$D$62:$D$86,AJ233)</f>
        <v>#N/A</v>
      </c>
      <c r="AS233" s="383" t="str">
        <f t="shared" si="4"/>
        <v/>
      </c>
      <c r="AT233" s="384" t="str">
        <f t="shared" si="5"/>
        <v/>
      </c>
      <c r="AU233" s="384" t="str">
        <f t="shared" si="6"/>
        <v/>
      </c>
      <c r="AV233" s="383" t="str">
        <f>IF(C233="","",INDEX('プルダウン（非表示予定）'!$G$62:$G$85,AJ233))</f>
        <v/>
      </c>
      <c r="AW233" s="383" t="str">
        <f t="shared" si="7"/>
        <v/>
      </c>
      <c r="BN233" s="100"/>
      <c r="DG233" s="227"/>
    </row>
    <row r="234" spans="2:111" ht="35.25" customHeight="1">
      <c r="B234" s="246">
        <v>97</v>
      </c>
      <c r="C234" s="404"/>
      <c r="D234" s="405"/>
      <c r="E234" s="405"/>
      <c r="F234" s="405"/>
      <c r="G234" s="405"/>
      <c r="H234" s="405"/>
      <c r="I234" s="467"/>
      <c r="J234" s="468"/>
      <c r="K234" s="404"/>
      <c r="L234" s="405"/>
      <c r="M234" s="405"/>
      <c r="N234" s="405"/>
      <c r="O234" s="405"/>
      <c r="P234" s="405"/>
      <c r="Q234" s="469"/>
      <c r="R234" s="416" t="str">
        <f>IFERROR(IF(C234="","",'プルダウン（非表示予定）'!$B$61),"")</f>
        <v/>
      </c>
      <c r="S234" s="416"/>
      <c r="T234" s="416" t="str">
        <f>IFERROR(IF(C234="","",INDEX('プルダウン（非表示予定）'!$C$62:$C$86,AJ234)),"")</f>
        <v/>
      </c>
      <c r="U234" s="416"/>
      <c r="V234" s="412" t="str">
        <f>IFERROR(INDEX('プルダウン（非表示予定）'!$J$50:$J$58,AK234),"")</f>
        <v/>
      </c>
      <c r="W234" s="413"/>
      <c r="X234" s="393"/>
      <c r="Y234" s="393"/>
      <c r="Z234" s="393"/>
      <c r="AA234" s="394"/>
      <c r="AB234" s="402"/>
      <c r="AC234" s="403"/>
      <c r="AI234" s="247"/>
      <c r="AJ234" s="211" t="e">
        <f>MATCH(R234,'プルダウン（非表示予定）'!$B$62:$B$86,0)</f>
        <v>#N/A</v>
      </c>
      <c r="AK234" s="227" t="e">
        <f>INDEX('プルダウン（非表示予定）'!$E$62:$E$86,AJ234)</f>
        <v>#N/A</v>
      </c>
      <c r="AL234" s="47" t="e">
        <f>MATCH(V234,'プルダウン（非表示予定）'!$J$50:$J$58,0)</f>
        <v>#N/A</v>
      </c>
      <c r="AN234" s="248"/>
      <c r="AO234" s="227" t="e">
        <f>INDEX('プルダウン（非表示予定）'!$B$50:$B$58,AL234)</f>
        <v>#N/A</v>
      </c>
      <c r="AP234" s="227" t="e">
        <f>INDEX('プルダウン（非表示予定）'!$C$50:$C$58,AL234)</f>
        <v>#N/A</v>
      </c>
      <c r="AQ234" s="47" t="e">
        <f>INDEX('プルダウン（非表示予定）'!$D$62:$D$86,AJ234)</f>
        <v>#N/A</v>
      </c>
      <c r="AS234" s="383" t="str">
        <f t="shared" si="4"/>
        <v/>
      </c>
      <c r="AT234" s="384" t="str">
        <f t="shared" si="5"/>
        <v/>
      </c>
      <c r="AU234" s="384" t="str">
        <f t="shared" si="6"/>
        <v/>
      </c>
      <c r="AV234" s="383" t="str">
        <f>IF(C234="","",INDEX('プルダウン（非表示予定）'!$G$62:$G$85,AJ234))</f>
        <v/>
      </c>
      <c r="AW234" s="383" t="str">
        <f t="shared" si="7"/>
        <v/>
      </c>
      <c r="BN234" s="100"/>
      <c r="DG234" s="227"/>
    </row>
    <row r="235" spans="2:111" ht="35.25" customHeight="1">
      <c r="B235" s="246">
        <v>98</v>
      </c>
      <c r="C235" s="404"/>
      <c r="D235" s="405"/>
      <c r="E235" s="405"/>
      <c r="F235" s="405"/>
      <c r="G235" s="405"/>
      <c r="H235" s="405"/>
      <c r="I235" s="467"/>
      <c r="J235" s="468"/>
      <c r="K235" s="404"/>
      <c r="L235" s="405"/>
      <c r="M235" s="405"/>
      <c r="N235" s="405"/>
      <c r="O235" s="405"/>
      <c r="P235" s="405"/>
      <c r="Q235" s="469"/>
      <c r="R235" s="416" t="str">
        <f>IFERROR(IF(C235="","",'プルダウン（非表示予定）'!$B$61),"")</f>
        <v/>
      </c>
      <c r="S235" s="416"/>
      <c r="T235" s="416" t="str">
        <f>IFERROR(IF(C235="","",INDEX('プルダウン（非表示予定）'!$C$62:$C$86,AJ235)),"")</f>
        <v/>
      </c>
      <c r="U235" s="416"/>
      <c r="V235" s="412" t="str">
        <f>IFERROR(INDEX('プルダウン（非表示予定）'!$J$50:$J$58,AK235),"")</f>
        <v/>
      </c>
      <c r="W235" s="413"/>
      <c r="X235" s="393"/>
      <c r="Y235" s="393"/>
      <c r="Z235" s="393"/>
      <c r="AA235" s="394"/>
      <c r="AB235" s="402"/>
      <c r="AC235" s="403"/>
      <c r="AI235" s="247"/>
      <c r="AJ235" s="211" t="e">
        <f>MATCH(R235,'プルダウン（非表示予定）'!$B$62:$B$86,0)</f>
        <v>#N/A</v>
      </c>
      <c r="AK235" s="227" t="e">
        <f>INDEX('プルダウン（非表示予定）'!$E$62:$E$86,AJ235)</f>
        <v>#N/A</v>
      </c>
      <c r="AL235" s="47" t="e">
        <f>MATCH(V235,'プルダウン（非表示予定）'!$J$50:$J$58,0)</f>
        <v>#N/A</v>
      </c>
      <c r="AN235" s="248"/>
      <c r="AO235" s="227" t="e">
        <f>INDEX('プルダウン（非表示予定）'!$B$50:$B$58,AL235)</f>
        <v>#N/A</v>
      </c>
      <c r="AP235" s="227" t="e">
        <f>INDEX('プルダウン（非表示予定）'!$C$50:$C$58,AL235)</f>
        <v>#N/A</v>
      </c>
      <c r="AQ235" s="47" t="e">
        <f>INDEX('プルダウン（非表示予定）'!$D$62:$D$86,AJ235)</f>
        <v>#N/A</v>
      </c>
      <c r="AS235" s="383" t="str">
        <f t="shared" si="4"/>
        <v/>
      </c>
      <c r="AT235" s="384" t="str">
        <f t="shared" si="5"/>
        <v/>
      </c>
      <c r="AU235" s="384" t="str">
        <f t="shared" si="6"/>
        <v/>
      </c>
      <c r="AV235" s="383" t="str">
        <f>IF(C235="","",INDEX('プルダウン（非表示予定）'!$G$62:$G$85,AJ235))</f>
        <v/>
      </c>
      <c r="AW235" s="383" t="str">
        <f t="shared" si="7"/>
        <v/>
      </c>
      <c r="BN235" s="100"/>
      <c r="DG235" s="227"/>
    </row>
    <row r="236" spans="2:111" ht="35.25" customHeight="1">
      <c r="B236" s="246">
        <v>99</v>
      </c>
      <c r="C236" s="404"/>
      <c r="D236" s="405"/>
      <c r="E236" s="405"/>
      <c r="F236" s="405"/>
      <c r="G236" s="405"/>
      <c r="H236" s="405"/>
      <c r="I236" s="467"/>
      <c r="J236" s="468"/>
      <c r="K236" s="404"/>
      <c r="L236" s="405"/>
      <c r="M236" s="405"/>
      <c r="N236" s="405"/>
      <c r="O236" s="405"/>
      <c r="P236" s="405"/>
      <c r="Q236" s="469"/>
      <c r="R236" s="416" t="str">
        <f>IFERROR(IF(C236="","",'プルダウン（非表示予定）'!$B$61),"")</f>
        <v/>
      </c>
      <c r="S236" s="416"/>
      <c r="T236" s="416" t="str">
        <f>IFERROR(IF(C236="","",INDEX('プルダウン（非表示予定）'!$C$62:$C$86,AJ236)),"")</f>
        <v/>
      </c>
      <c r="U236" s="416"/>
      <c r="V236" s="412" t="str">
        <f>IFERROR(INDEX('プルダウン（非表示予定）'!$J$50:$J$58,AK236),"")</f>
        <v/>
      </c>
      <c r="W236" s="413"/>
      <c r="X236" s="393"/>
      <c r="Y236" s="393"/>
      <c r="Z236" s="393"/>
      <c r="AA236" s="394"/>
      <c r="AB236" s="402"/>
      <c r="AC236" s="403"/>
      <c r="AI236" s="247"/>
      <c r="AJ236" s="211" t="e">
        <f>MATCH(R236,'プルダウン（非表示予定）'!$B$62:$B$86,0)</f>
        <v>#N/A</v>
      </c>
      <c r="AK236" s="227" t="e">
        <f>INDEX('プルダウン（非表示予定）'!$E$62:$E$86,AJ236)</f>
        <v>#N/A</v>
      </c>
      <c r="AL236" s="47" t="e">
        <f>MATCH(V236,'プルダウン（非表示予定）'!$J$50:$J$58,0)</f>
        <v>#N/A</v>
      </c>
      <c r="AN236" s="248"/>
      <c r="AO236" s="227" t="e">
        <f>INDEX('プルダウン（非表示予定）'!$B$50:$B$58,AL236)</f>
        <v>#N/A</v>
      </c>
      <c r="AP236" s="227" t="e">
        <f>INDEX('プルダウン（非表示予定）'!$C$50:$C$58,AL236)</f>
        <v>#N/A</v>
      </c>
      <c r="AQ236" s="47" t="e">
        <f>INDEX('プルダウン（非表示予定）'!$D$62:$D$86,AJ236)</f>
        <v>#N/A</v>
      </c>
      <c r="AS236" s="383" t="str">
        <f t="shared" si="4"/>
        <v/>
      </c>
      <c r="AT236" s="384" t="str">
        <f t="shared" si="5"/>
        <v/>
      </c>
      <c r="AU236" s="384" t="str">
        <f t="shared" si="6"/>
        <v/>
      </c>
      <c r="AV236" s="383" t="str">
        <f>IF(C236="","",INDEX('プルダウン（非表示予定）'!$G$62:$G$85,AJ236))</f>
        <v/>
      </c>
      <c r="AW236" s="383" t="str">
        <f t="shared" si="7"/>
        <v/>
      </c>
      <c r="BN236" s="100"/>
      <c r="DG236" s="77"/>
    </row>
    <row r="237" spans="2:111" ht="35.25" customHeight="1" thickBot="1">
      <c r="B237" s="246">
        <v>100</v>
      </c>
      <c r="C237" s="404"/>
      <c r="D237" s="405"/>
      <c r="E237" s="405"/>
      <c r="F237" s="405"/>
      <c r="G237" s="405"/>
      <c r="H237" s="405"/>
      <c r="I237" s="467"/>
      <c r="J237" s="468"/>
      <c r="K237" s="404"/>
      <c r="L237" s="405"/>
      <c r="M237" s="405"/>
      <c r="N237" s="405"/>
      <c r="O237" s="405"/>
      <c r="P237" s="405"/>
      <c r="Q237" s="469"/>
      <c r="R237" s="416" t="str">
        <f>IFERROR(IF(C237="","",'プルダウン（非表示予定）'!$B$61),"")</f>
        <v/>
      </c>
      <c r="S237" s="416"/>
      <c r="T237" s="416" t="str">
        <f>IFERROR(IF(C237="","",INDEX('プルダウン（非表示予定）'!$C$62:$C$86,AJ237)),"")</f>
        <v/>
      </c>
      <c r="U237" s="416"/>
      <c r="V237" s="412" t="str">
        <f>IFERROR(INDEX('プルダウン（非表示予定）'!$J$50:$J$58,AK237),"")</f>
        <v/>
      </c>
      <c r="W237" s="413"/>
      <c r="X237" s="393"/>
      <c r="Y237" s="393"/>
      <c r="Z237" s="393"/>
      <c r="AA237" s="394"/>
      <c r="AB237" s="395"/>
      <c r="AC237" s="396"/>
      <c r="AI237" s="247"/>
      <c r="AJ237" s="211" t="e">
        <f>MATCH(R237,'プルダウン（非表示予定）'!$B$62:$B$86,0)</f>
        <v>#N/A</v>
      </c>
      <c r="AK237" s="227" t="e">
        <f>INDEX('プルダウン（非表示予定）'!$E$62:$E$86,AJ237)</f>
        <v>#N/A</v>
      </c>
      <c r="AL237" s="47" t="e">
        <f>MATCH(V237,'プルダウン（非表示予定）'!$J$50:$J$58,0)</f>
        <v>#N/A</v>
      </c>
      <c r="AN237" s="248"/>
      <c r="AO237" s="227" t="e">
        <f>INDEX('プルダウン（非表示予定）'!$B$50:$B$58,AL237)</f>
        <v>#N/A</v>
      </c>
      <c r="AP237" s="227" t="e">
        <f>INDEX('プルダウン（非表示予定）'!$C$50:$C$58,AL237)</f>
        <v>#N/A</v>
      </c>
      <c r="AQ237" s="47" t="e">
        <f>INDEX('プルダウン（非表示予定）'!$D$62:$D$86,AJ237)</f>
        <v>#N/A</v>
      </c>
      <c r="AS237" s="383" t="str">
        <f t="shared" si="4"/>
        <v/>
      </c>
      <c r="AT237" s="384" t="str">
        <f t="shared" si="5"/>
        <v/>
      </c>
      <c r="AU237" s="384" t="str">
        <f t="shared" si="6"/>
        <v/>
      </c>
      <c r="AV237" s="383" t="str">
        <f>IF(C237="","",INDEX('プルダウン（非表示予定）'!$G$62:$G$85,AJ237))</f>
        <v/>
      </c>
      <c r="AW237" s="383" t="str">
        <f t="shared" si="7"/>
        <v/>
      </c>
      <c r="BN237" s="100"/>
    </row>
    <row r="238" spans="2:111" ht="15.75">
      <c r="C238" s="156"/>
      <c r="D238" s="156"/>
      <c r="E238" s="156"/>
      <c r="F238" s="156"/>
      <c r="G238" s="156"/>
      <c r="H238" s="156"/>
      <c r="K238" s="77"/>
      <c r="L238" s="77"/>
      <c r="M238" s="77"/>
      <c r="N238" s="77"/>
      <c r="O238" s="77"/>
      <c r="P238" s="77"/>
      <c r="Q238" s="77"/>
      <c r="Z238" s="75"/>
      <c r="AA238" s="75"/>
      <c r="BD238" s="249"/>
    </row>
  </sheetData>
  <sheetProtection algorithmName="SHA-512" hashValue="h/BcqQSmi+M7Fv6W8SAIovTpyQnEAHNVGUNoFSOhZ2vI8KN6DaAvR317LTpwIew6NAdk3bxs6sTBy/wQn/Zxnw==" saltValue="yG6pFZtmUu5eZZTjnNaHeQ==" spinCount="100000" sheet="1" objects="1" scenarios="1"/>
  <mergeCells count="1040">
    <mergeCell ref="A1:J1"/>
    <mergeCell ref="V236:W236"/>
    <mergeCell ref="V237:W237"/>
    <mergeCell ref="G82:N82"/>
    <mergeCell ref="G83:N83"/>
    <mergeCell ref="B76:F77"/>
    <mergeCell ref="G76:N77"/>
    <mergeCell ref="B97:D108"/>
    <mergeCell ref="E97:E108"/>
    <mergeCell ref="F97:F108"/>
    <mergeCell ref="B109:F110"/>
    <mergeCell ref="V227:W227"/>
    <mergeCell ref="V228:W228"/>
    <mergeCell ref="V229:W229"/>
    <mergeCell ref="V230:W230"/>
    <mergeCell ref="V231:W231"/>
    <mergeCell ref="V232:W232"/>
    <mergeCell ref="V233:W233"/>
    <mergeCell ref="V234:W234"/>
    <mergeCell ref="V235:W235"/>
    <mergeCell ref="V208:W208"/>
    <mergeCell ref="V209:W209"/>
    <mergeCell ref="V210:W210"/>
    <mergeCell ref="V211:W211"/>
    <mergeCell ref="J131:M132"/>
    <mergeCell ref="V190:W190"/>
    <mergeCell ref="V191:W191"/>
    <mergeCell ref="V192:W192"/>
    <mergeCell ref="V193:W193"/>
    <mergeCell ref="V194:W194"/>
    <mergeCell ref="C207:H207"/>
    <mergeCell ref="C208:H208"/>
    <mergeCell ref="C199:H199"/>
    <mergeCell ref="C200:H200"/>
    <mergeCell ref="I206:J206"/>
    <mergeCell ref="K206:Q206"/>
    <mergeCell ref="I205:J205"/>
    <mergeCell ref="K205:Q205"/>
    <mergeCell ref="R199:S199"/>
    <mergeCell ref="R200:S200"/>
    <mergeCell ref="R201:S201"/>
    <mergeCell ref="I204:J204"/>
    <mergeCell ref="K204:Q204"/>
    <mergeCell ref="I203:J203"/>
    <mergeCell ref="K203:Q203"/>
    <mergeCell ref="R211:S211"/>
    <mergeCell ref="K208:Q208"/>
    <mergeCell ref="R208:S208"/>
    <mergeCell ref="I207:J207"/>
    <mergeCell ref="K207:Q207"/>
    <mergeCell ref="I210:J210"/>
    <mergeCell ref="K210:Q210"/>
    <mergeCell ref="I209:J209"/>
    <mergeCell ref="K209:Q209"/>
    <mergeCell ref="I211:J211"/>
    <mergeCell ref="K211:Q211"/>
    <mergeCell ref="C202:H202"/>
    <mergeCell ref="C203:H203"/>
    <mergeCell ref="C204:H204"/>
    <mergeCell ref="C205:H205"/>
    <mergeCell ref="C219:H219"/>
    <mergeCell ref="C220:H220"/>
    <mergeCell ref="C221:H221"/>
    <mergeCell ref="C222:H222"/>
    <mergeCell ref="C223:H223"/>
    <mergeCell ref="C224:H224"/>
    <mergeCell ref="C225:H225"/>
    <mergeCell ref="V135:W136"/>
    <mergeCell ref="V137:W137"/>
    <mergeCell ref="V138:W138"/>
    <mergeCell ref="V139:W139"/>
    <mergeCell ref="V140:W140"/>
    <mergeCell ref="V141:W141"/>
    <mergeCell ref="V142:W142"/>
    <mergeCell ref="V143:W143"/>
    <mergeCell ref="V144:W144"/>
    <mergeCell ref="V145:W145"/>
    <mergeCell ref="V146:W146"/>
    <mergeCell ref="V147:W147"/>
    <mergeCell ref="V148:W148"/>
    <mergeCell ref="V149:W149"/>
    <mergeCell ref="V150:W150"/>
    <mergeCell ref="V151:W151"/>
    <mergeCell ref="V152:W152"/>
    <mergeCell ref="V153:W153"/>
    <mergeCell ref="V154:W154"/>
    <mergeCell ref="V155:W155"/>
    <mergeCell ref="V156:W156"/>
    <mergeCell ref="V157:W157"/>
    <mergeCell ref="C159:H159"/>
    <mergeCell ref="V195:W195"/>
    <mergeCell ref="V196:W196"/>
    <mergeCell ref="CG47:CI48"/>
    <mergeCell ref="I202:J202"/>
    <mergeCell ref="K202:Q202"/>
    <mergeCell ref="R202:S202"/>
    <mergeCell ref="R203:S203"/>
    <mergeCell ref="R204:S204"/>
    <mergeCell ref="I201:J201"/>
    <mergeCell ref="K201:Q201"/>
    <mergeCell ref="I200:J200"/>
    <mergeCell ref="K200:Q200"/>
    <mergeCell ref="I199:J199"/>
    <mergeCell ref="K199:Q199"/>
    <mergeCell ref="C201:H201"/>
    <mergeCell ref="C190:H190"/>
    <mergeCell ref="C191:H191"/>
    <mergeCell ref="C192:H192"/>
    <mergeCell ref="I183:J183"/>
    <mergeCell ref="V199:W199"/>
    <mergeCell ref="V200:W200"/>
    <mergeCell ref="V201:W201"/>
    <mergeCell ref="V202:W202"/>
    <mergeCell ref="V203:W203"/>
    <mergeCell ref="V204:W204"/>
    <mergeCell ref="Q51:T51"/>
    <mergeCell ref="B125:F129"/>
    <mergeCell ref="G125:X129"/>
    <mergeCell ref="CE105:CL105"/>
    <mergeCell ref="BZ106:CB106"/>
    <mergeCell ref="C158:H158"/>
    <mergeCell ref="V158:W158"/>
    <mergeCell ref="R195:S195"/>
    <mergeCell ref="I189:J189"/>
    <mergeCell ref="K189:Q189"/>
    <mergeCell ref="I188:J188"/>
    <mergeCell ref="K188:Q188"/>
    <mergeCell ref="I187:J187"/>
    <mergeCell ref="K187:Q187"/>
    <mergeCell ref="C187:H187"/>
    <mergeCell ref="C188:H188"/>
    <mergeCell ref="C189:H189"/>
    <mergeCell ref="I192:J192"/>
    <mergeCell ref="K192:Q192"/>
    <mergeCell ref="I191:J191"/>
    <mergeCell ref="K191:Q191"/>
    <mergeCell ref="I190:J190"/>
    <mergeCell ref="K190:Q190"/>
    <mergeCell ref="C160:H160"/>
    <mergeCell ref="C161:H161"/>
    <mergeCell ref="C162:H162"/>
    <mergeCell ref="C163:H163"/>
    <mergeCell ref="C164:H164"/>
    <mergeCell ref="C165:H165"/>
    <mergeCell ref="C166:H166"/>
    <mergeCell ref="C167:H167"/>
    <mergeCell ref="C168:H168"/>
    <mergeCell ref="K183:Q183"/>
    <mergeCell ref="I182:J182"/>
    <mergeCell ref="K182:Q182"/>
    <mergeCell ref="I181:J181"/>
    <mergeCell ref="K181:Q181"/>
    <mergeCell ref="C181:H181"/>
    <mergeCell ref="C182:H182"/>
    <mergeCell ref="C183:H183"/>
    <mergeCell ref="I186:J186"/>
    <mergeCell ref="R196:S196"/>
    <mergeCell ref="R197:S197"/>
    <mergeCell ref="R198:S198"/>
    <mergeCell ref="T176:U176"/>
    <mergeCell ref="T167:U167"/>
    <mergeCell ref="T168:U168"/>
    <mergeCell ref="T183:U183"/>
    <mergeCell ref="T192:U192"/>
    <mergeCell ref="V197:W197"/>
    <mergeCell ref="V198:W198"/>
    <mergeCell ref="V212:W212"/>
    <mergeCell ref="V213:W213"/>
    <mergeCell ref="V214:W214"/>
    <mergeCell ref="V215:W215"/>
    <mergeCell ref="V216:W216"/>
    <mergeCell ref="V205:W205"/>
    <mergeCell ref="V206:W206"/>
    <mergeCell ref="V207:W207"/>
    <mergeCell ref="R209:S209"/>
    <mergeCell ref="R210:S210"/>
    <mergeCell ref="T179:U179"/>
    <mergeCell ref="T180:U180"/>
    <mergeCell ref="T201:U201"/>
    <mergeCell ref="T202:U202"/>
    <mergeCell ref="T203:U203"/>
    <mergeCell ref="T204:U204"/>
    <mergeCell ref="R180:S180"/>
    <mergeCell ref="T177:U177"/>
    <mergeCell ref="T205:U205"/>
    <mergeCell ref="T206:U206"/>
    <mergeCell ref="T207:U207"/>
    <mergeCell ref="T208:U208"/>
    <mergeCell ref="R221:S221"/>
    <mergeCell ref="R222:S222"/>
    <mergeCell ref="R214:S214"/>
    <mergeCell ref="R215:S215"/>
    <mergeCell ref="R216:S216"/>
    <mergeCell ref="T170:U170"/>
    <mergeCell ref="T171:U171"/>
    <mergeCell ref="T172:U172"/>
    <mergeCell ref="T173:U173"/>
    <mergeCell ref="T174:U174"/>
    <mergeCell ref="I233:J233"/>
    <mergeCell ref="I231:J231"/>
    <mergeCell ref="K231:Q231"/>
    <mergeCell ref="K225:Q225"/>
    <mergeCell ref="I219:J219"/>
    <mergeCell ref="I222:J222"/>
    <mergeCell ref="K222:Q222"/>
    <mergeCell ref="I221:J221"/>
    <mergeCell ref="K221:Q221"/>
    <mergeCell ref="I224:J224"/>
    <mergeCell ref="K224:Q224"/>
    <mergeCell ref="I223:J223"/>
    <mergeCell ref="K223:Q223"/>
    <mergeCell ref="K219:Q219"/>
    <mergeCell ref="I220:J220"/>
    <mergeCell ref="K220:Q220"/>
    <mergeCell ref="R226:S226"/>
    <mergeCell ref="K227:Q227"/>
    <mergeCell ref="I226:J226"/>
    <mergeCell ref="K226:Q226"/>
    <mergeCell ref="R224:S224"/>
    <mergeCell ref="I208:J208"/>
    <mergeCell ref="C231:H231"/>
    <mergeCell ref="C232:H232"/>
    <mergeCell ref="C233:H233"/>
    <mergeCell ref="C234:H234"/>
    <mergeCell ref="R225:S225"/>
    <mergeCell ref="R169:S169"/>
    <mergeCell ref="R170:S170"/>
    <mergeCell ref="R171:S171"/>
    <mergeCell ref="R157:S157"/>
    <mergeCell ref="R158:S158"/>
    <mergeCell ref="R159:S159"/>
    <mergeCell ref="R175:S175"/>
    <mergeCell ref="R219:S219"/>
    <mergeCell ref="R220:S220"/>
    <mergeCell ref="R187:S187"/>
    <mergeCell ref="R188:S188"/>
    <mergeCell ref="R189:S189"/>
    <mergeCell ref="R190:S190"/>
    <mergeCell ref="R191:S191"/>
    <mergeCell ref="R192:S192"/>
    <mergeCell ref="R184:S184"/>
    <mergeCell ref="R185:S185"/>
    <mergeCell ref="R186:S186"/>
    <mergeCell ref="R205:S205"/>
    <mergeCell ref="R206:S206"/>
    <mergeCell ref="R207:S207"/>
    <mergeCell ref="R193:S193"/>
    <mergeCell ref="R194:S194"/>
    <mergeCell ref="R223:S223"/>
    <mergeCell ref="I232:J232"/>
    <mergeCell ref="K232:Q232"/>
    <mergeCell ref="I225:J225"/>
    <mergeCell ref="R236:S236"/>
    <mergeCell ref="R237:S237"/>
    <mergeCell ref="I237:J237"/>
    <mergeCell ref="K237:Q237"/>
    <mergeCell ref="I236:J236"/>
    <mergeCell ref="K236:Q236"/>
    <mergeCell ref="I235:J235"/>
    <mergeCell ref="R227:S227"/>
    <mergeCell ref="R228:S228"/>
    <mergeCell ref="K233:Q233"/>
    <mergeCell ref="I227:J227"/>
    <mergeCell ref="R235:S235"/>
    <mergeCell ref="R230:S230"/>
    <mergeCell ref="R231:S231"/>
    <mergeCell ref="C226:H226"/>
    <mergeCell ref="C227:H227"/>
    <mergeCell ref="C228:H228"/>
    <mergeCell ref="C229:H229"/>
    <mergeCell ref="C230:H230"/>
    <mergeCell ref="R232:S232"/>
    <mergeCell ref="R233:S233"/>
    <mergeCell ref="R234:S234"/>
    <mergeCell ref="R229:S229"/>
    <mergeCell ref="K235:Q235"/>
    <mergeCell ref="I230:J230"/>
    <mergeCell ref="K230:Q230"/>
    <mergeCell ref="I229:J229"/>
    <mergeCell ref="K229:Q229"/>
    <mergeCell ref="I228:J228"/>
    <mergeCell ref="K228:Q228"/>
    <mergeCell ref="I234:J234"/>
    <mergeCell ref="K234:Q234"/>
    <mergeCell ref="I218:J218"/>
    <mergeCell ref="I217:J217"/>
    <mergeCell ref="K217:Q217"/>
    <mergeCell ref="I213:J213"/>
    <mergeCell ref="K213:Q213"/>
    <mergeCell ref="I212:J212"/>
    <mergeCell ref="K212:Q212"/>
    <mergeCell ref="I216:J216"/>
    <mergeCell ref="K216:Q216"/>
    <mergeCell ref="I215:J215"/>
    <mergeCell ref="K215:Q215"/>
    <mergeCell ref="I214:J214"/>
    <mergeCell ref="K214:Q214"/>
    <mergeCell ref="K218:Q218"/>
    <mergeCell ref="R212:S212"/>
    <mergeCell ref="R213:S213"/>
    <mergeCell ref="C206:H206"/>
    <mergeCell ref="R217:S217"/>
    <mergeCell ref="R218:S218"/>
    <mergeCell ref="C209:H209"/>
    <mergeCell ref="I195:J195"/>
    <mergeCell ref="K195:Q195"/>
    <mergeCell ref="I194:J194"/>
    <mergeCell ref="K194:Q194"/>
    <mergeCell ref="I193:J193"/>
    <mergeCell ref="K193:Q193"/>
    <mergeCell ref="C193:H193"/>
    <mergeCell ref="C194:H194"/>
    <mergeCell ref="C195:H195"/>
    <mergeCell ref="I198:J198"/>
    <mergeCell ref="K198:Q198"/>
    <mergeCell ref="I197:J197"/>
    <mergeCell ref="K197:Q197"/>
    <mergeCell ref="I196:J196"/>
    <mergeCell ref="K196:Q196"/>
    <mergeCell ref="C196:H196"/>
    <mergeCell ref="C197:H197"/>
    <mergeCell ref="C198:H198"/>
    <mergeCell ref="X166:Y166"/>
    <mergeCell ref="Z166:AA166"/>
    <mergeCell ref="X167:Y167"/>
    <mergeCell ref="Z167:AA167"/>
    <mergeCell ref="K186:Q186"/>
    <mergeCell ref="I185:J185"/>
    <mergeCell ref="K185:Q185"/>
    <mergeCell ref="I184:J184"/>
    <mergeCell ref="K184:Q184"/>
    <mergeCell ref="C184:H184"/>
    <mergeCell ref="C185:H185"/>
    <mergeCell ref="C186:H186"/>
    <mergeCell ref="C177:H177"/>
    <mergeCell ref="C178:H178"/>
    <mergeCell ref="C179:H179"/>
    <mergeCell ref="C180:H180"/>
    <mergeCell ref="AB177:AC177"/>
    <mergeCell ref="AB178:AC178"/>
    <mergeCell ref="AB179:AC179"/>
    <mergeCell ref="AB180:AC180"/>
    <mergeCell ref="X176:Y176"/>
    <mergeCell ref="Z176:AA176"/>
    <mergeCell ref="X177:Y177"/>
    <mergeCell ref="Z177:AA177"/>
    <mergeCell ref="X178:Y178"/>
    <mergeCell ref="Z178:AA178"/>
    <mergeCell ref="I177:J177"/>
    <mergeCell ref="K177:Q177"/>
    <mergeCell ref="I176:J176"/>
    <mergeCell ref="K176:Q176"/>
    <mergeCell ref="I180:J180"/>
    <mergeCell ref="K180:Q180"/>
    <mergeCell ref="K163:Q163"/>
    <mergeCell ref="I173:J173"/>
    <mergeCell ref="K173:Q173"/>
    <mergeCell ref="I172:J172"/>
    <mergeCell ref="K172:Q172"/>
    <mergeCell ref="R172:S172"/>
    <mergeCell ref="R173:S173"/>
    <mergeCell ref="R174:S174"/>
    <mergeCell ref="C172:H172"/>
    <mergeCell ref="C173:H173"/>
    <mergeCell ref="C174:H174"/>
    <mergeCell ref="C175:H175"/>
    <mergeCell ref="I175:J175"/>
    <mergeCell ref="K175:Q175"/>
    <mergeCell ref="I174:J174"/>
    <mergeCell ref="K174:Q174"/>
    <mergeCell ref="C176:H176"/>
    <mergeCell ref="R176:S176"/>
    <mergeCell ref="C169:H169"/>
    <mergeCell ref="C170:H170"/>
    <mergeCell ref="C171:H171"/>
    <mergeCell ref="R166:S166"/>
    <mergeCell ref="R167:S167"/>
    <mergeCell ref="R168:S168"/>
    <mergeCell ref="I165:J165"/>
    <mergeCell ref="K165:Q165"/>
    <mergeCell ref="I164:J164"/>
    <mergeCell ref="K164:Q164"/>
    <mergeCell ref="I163:J163"/>
    <mergeCell ref="I179:J179"/>
    <mergeCell ref="K179:Q179"/>
    <mergeCell ref="I178:J178"/>
    <mergeCell ref="K178:Q178"/>
    <mergeCell ref="R177:S177"/>
    <mergeCell ref="R178:S178"/>
    <mergeCell ref="R179:S179"/>
    <mergeCell ref="T175:U175"/>
    <mergeCell ref="I162:J162"/>
    <mergeCell ref="K162:Q162"/>
    <mergeCell ref="I161:J161"/>
    <mergeCell ref="K161:Q161"/>
    <mergeCell ref="I160:J160"/>
    <mergeCell ref="K160:Q160"/>
    <mergeCell ref="R160:S160"/>
    <mergeCell ref="R161:S161"/>
    <mergeCell ref="R162:S162"/>
    <mergeCell ref="I171:J171"/>
    <mergeCell ref="K171:Q171"/>
    <mergeCell ref="I170:J170"/>
    <mergeCell ref="K170:Q170"/>
    <mergeCell ref="I169:J169"/>
    <mergeCell ref="K169:Q169"/>
    <mergeCell ref="R163:S163"/>
    <mergeCell ref="R164:S164"/>
    <mergeCell ref="R165:S165"/>
    <mergeCell ref="I168:J168"/>
    <mergeCell ref="K168:Q168"/>
    <mergeCell ref="I167:J167"/>
    <mergeCell ref="K167:Q167"/>
    <mergeCell ref="I166:J166"/>
    <mergeCell ref="K166:Q166"/>
    <mergeCell ref="I159:J159"/>
    <mergeCell ref="K159:Q159"/>
    <mergeCell ref="I158:J158"/>
    <mergeCell ref="K158:Q158"/>
    <mergeCell ref="I157:J157"/>
    <mergeCell ref="K157:Q157"/>
    <mergeCell ref="I149:J149"/>
    <mergeCell ref="K149:Q149"/>
    <mergeCell ref="R153:S153"/>
    <mergeCell ref="I156:J156"/>
    <mergeCell ref="K156:Q156"/>
    <mergeCell ref="I155:J155"/>
    <mergeCell ref="K155:Q155"/>
    <mergeCell ref="I154:J154"/>
    <mergeCell ref="K154:Q154"/>
    <mergeCell ref="R154:S154"/>
    <mergeCell ref="R155:S155"/>
    <mergeCell ref="R156:S156"/>
    <mergeCell ref="I153:J153"/>
    <mergeCell ref="K153:Q153"/>
    <mergeCell ref="I150:J150"/>
    <mergeCell ref="K150:Q150"/>
    <mergeCell ref="R150:S150"/>
    <mergeCell ref="Q81:S81"/>
    <mergeCell ref="U120:W120"/>
    <mergeCell ref="C135:G136"/>
    <mergeCell ref="B52:D52"/>
    <mergeCell ref="I148:J148"/>
    <mergeCell ref="K148:Q148"/>
    <mergeCell ref="I145:J145"/>
    <mergeCell ref="K145:Q145"/>
    <mergeCell ref="I144:J144"/>
    <mergeCell ref="K144:Q144"/>
    <mergeCell ref="I147:J147"/>
    <mergeCell ref="K147:Q147"/>
    <mergeCell ref="I146:J146"/>
    <mergeCell ref="K146:Q146"/>
    <mergeCell ref="R151:S151"/>
    <mergeCell ref="R152:S152"/>
    <mergeCell ref="I152:J152"/>
    <mergeCell ref="K152:Q152"/>
    <mergeCell ref="I151:J151"/>
    <mergeCell ref="K151:Q151"/>
    <mergeCell ref="R147:S147"/>
    <mergeCell ref="R148:S148"/>
    <mergeCell ref="R149:S149"/>
    <mergeCell ref="B90:D90"/>
    <mergeCell ref="G90:N90"/>
    <mergeCell ref="G119:H121"/>
    <mergeCell ref="B113:D121"/>
    <mergeCell ref="E113:E121"/>
    <mergeCell ref="V81:AC81"/>
    <mergeCell ref="B135:B136"/>
    <mergeCell ref="B91:D91"/>
    <mergeCell ref="B92:D92"/>
    <mergeCell ref="AP135:AP136"/>
    <mergeCell ref="I142:J142"/>
    <mergeCell ref="K142:Q142"/>
    <mergeCell ref="I143:J143"/>
    <mergeCell ref="K143:Q143"/>
    <mergeCell ref="V51:AC51"/>
    <mergeCell ref="V74:AC74"/>
    <mergeCell ref="V75:AC75"/>
    <mergeCell ref="V76:AC76"/>
    <mergeCell ref="V77:AC77"/>
    <mergeCell ref="Q74:S74"/>
    <mergeCell ref="I141:J141"/>
    <mergeCell ref="R143:S143"/>
    <mergeCell ref="I140:J140"/>
    <mergeCell ref="K140:Q140"/>
    <mergeCell ref="T139:U139"/>
    <mergeCell ref="T140:U140"/>
    <mergeCell ref="R140:S140"/>
    <mergeCell ref="G80:N80"/>
    <mergeCell ref="T143:U143"/>
    <mergeCell ref="G105:H108"/>
    <mergeCell ref="G109:H111"/>
    <mergeCell ref="G93:N93"/>
    <mergeCell ref="K138:Q138"/>
    <mergeCell ref="G92:N92"/>
    <mergeCell ref="G88:N88"/>
    <mergeCell ref="G91:N91"/>
    <mergeCell ref="T135:U136"/>
    <mergeCell ref="R135:S136"/>
    <mergeCell ref="AM132:AQ134"/>
    <mergeCell ref="AJ135:AJ136"/>
    <mergeCell ref="R110:W110"/>
    <mergeCell ref="B49:D49"/>
    <mergeCell ref="G49:N49"/>
    <mergeCell ref="B50:D50"/>
    <mergeCell ref="V7:W7"/>
    <mergeCell ref="V8:W8"/>
    <mergeCell ref="V9:W9"/>
    <mergeCell ref="V10:W10"/>
    <mergeCell ref="G50:N50"/>
    <mergeCell ref="G45:N45"/>
    <mergeCell ref="G46:N46"/>
    <mergeCell ref="G47:N47"/>
    <mergeCell ref="G48:N48"/>
    <mergeCell ref="V44:AC44"/>
    <mergeCell ref="V45:AC45"/>
    <mergeCell ref="V46:AC46"/>
    <mergeCell ref="V47:AC47"/>
    <mergeCell ref="V48:AC48"/>
    <mergeCell ref="V49:AC49"/>
    <mergeCell ref="V50:AC50"/>
    <mergeCell ref="G44:N44"/>
    <mergeCell ref="Q44:T44"/>
    <mergeCell ref="Q45:T45"/>
    <mergeCell ref="Q46:T46"/>
    <mergeCell ref="Q47:T47"/>
    <mergeCell ref="Q48:T48"/>
    <mergeCell ref="Q49:T49"/>
    <mergeCell ref="Q50:T50"/>
    <mergeCell ref="X7:AB7"/>
    <mergeCell ref="X8:AD8"/>
    <mergeCell ref="L100:Q100"/>
    <mergeCell ref="O107:T107"/>
    <mergeCell ref="I139:J139"/>
    <mergeCell ref="I138:J138"/>
    <mergeCell ref="R138:S138"/>
    <mergeCell ref="R139:S139"/>
    <mergeCell ref="K139:Q139"/>
    <mergeCell ref="K141:Q141"/>
    <mergeCell ref="F113:F121"/>
    <mergeCell ref="H135:H136"/>
    <mergeCell ref="I135:J136"/>
    <mergeCell ref="K135:P136"/>
    <mergeCell ref="Q135:Q136"/>
    <mergeCell ref="I137:J137"/>
    <mergeCell ref="K137:Q137"/>
    <mergeCell ref="R137:S137"/>
    <mergeCell ref="T141:U141"/>
    <mergeCell ref="R141:S141"/>
    <mergeCell ref="T138:U138"/>
    <mergeCell ref="G113:H115"/>
    <mergeCell ref="G116:H118"/>
    <mergeCell ref="G97:H101"/>
    <mergeCell ref="G102:H104"/>
    <mergeCell ref="T144:U144"/>
    <mergeCell ref="T145:U145"/>
    <mergeCell ref="T154:U154"/>
    <mergeCell ref="T155:U155"/>
    <mergeCell ref="T156:U156"/>
    <mergeCell ref="T157:U157"/>
    <mergeCell ref="T158:U158"/>
    <mergeCell ref="AB156:AC156"/>
    <mergeCell ref="AB157:AC157"/>
    <mergeCell ref="AB158:AC158"/>
    <mergeCell ref="X149:Y149"/>
    <mergeCell ref="Z149:AA149"/>
    <mergeCell ref="Z155:AA155"/>
    <mergeCell ref="V159:W159"/>
    <mergeCell ref="V160:W160"/>
    <mergeCell ref="T146:U146"/>
    <mergeCell ref="T147:U147"/>
    <mergeCell ref="T148:U148"/>
    <mergeCell ref="T149:U149"/>
    <mergeCell ref="X145:Y145"/>
    <mergeCell ref="Z145:AA145"/>
    <mergeCell ref="X146:Y146"/>
    <mergeCell ref="Z146:AA146"/>
    <mergeCell ref="X147:Y147"/>
    <mergeCell ref="Z147:AA147"/>
    <mergeCell ref="X148:Y148"/>
    <mergeCell ref="Z148:AA148"/>
    <mergeCell ref="X155:Y155"/>
    <mergeCell ref="X156:Y156"/>
    <mergeCell ref="Z156:AA156"/>
    <mergeCell ref="V226:W226"/>
    <mergeCell ref="T235:U235"/>
    <mergeCell ref="T236:U236"/>
    <mergeCell ref="T237:U237"/>
    <mergeCell ref="AB227:AC227"/>
    <mergeCell ref="AB228:AC228"/>
    <mergeCell ref="AB229:AC229"/>
    <mergeCell ref="AB230:AC230"/>
    <mergeCell ref="AB231:AC231"/>
    <mergeCell ref="AB232:AC232"/>
    <mergeCell ref="AB233:AC233"/>
    <mergeCell ref="AB234:AC234"/>
    <mergeCell ref="AB235:AC235"/>
    <mergeCell ref="AB236:AC236"/>
    <mergeCell ref="V217:W217"/>
    <mergeCell ref="V218:W218"/>
    <mergeCell ref="V219:W219"/>
    <mergeCell ref="V220:W220"/>
    <mergeCell ref="V221:W221"/>
    <mergeCell ref="V222:W222"/>
    <mergeCell ref="V223:W223"/>
    <mergeCell ref="V224:W224"/>
    <mergeCell ref="V225:W225"/>
    <mergeCell ref="T234:U234"/>
    <mergeCell ref="AB217:AC217"/>
    <mergeCell ref="AB218:AC218"/>
    <mergeCell ref="AB219:AC219"/>
    <mergeCell ref="AB220:AC220"/>
    <mergeCell ref="AB221:AC221"/>
    <mergeCell ref="AB222:AC222"/>
    <mergeCell ref="AB223:AC223"/>
    <mergeCell ref="AB224:AC224"/>
    <mergeCell ref="T209:U209"/>
    <mergeCell ref="T210:U210"/>
    <mergeCell ref="T211:U211"/>
    <mergeCell ref="T212:U212"/>
    <mergeCell ref="T213:U213"/>
    <mergeCell ref="T214:U214"/>
    <mergeCell ref="T215:U215"/>
    <mergeCell ref="T216:U216"/>
    <mergeCell ref="T217:U217"/>
    <mergeCell ref="T230:U230"/>
    <mergeCell ref="T231:U231"/>
    <mergeCell ref="T232:U232"/>
    <mergeCell ref="T233:U233"/>
    <mergeCell ref="T218:U218"/>
    <mergeCell ref="T219:U219"/>
    <mergeCell ref="T220:U220"/>
    <mergeCell ref="T221:U221"/>
    <mergeCell ref="T222:U222"/>
    <mergeCell ref="T223:U223"/>
    <mergeCell ref="T224:U224"/>
    <mergeCell ref="T225:U225"/>
    <mergeCell ref="T226:U226"/>
    <mergeCell ref="T227:U227"/>
    <mergeCell ref="T228:U228"/>
    <mergeCell ref="T229:U229"/>
    <mergeCell ref="X1:Z2"/>
    <mergeCell ref="CD47:CE48"/>
    <mergeCell ref="CF47:CF48"/>
    <mergeCell ref="C32:N32"/>
    <mergeCell ref="B89:D89"/>
    <mergeCell ref="G89:N89"/>
    <mergeCell ref="Q77:S77"/>
    <mergeCell ref="G78:N78"/>
    <mergeCell ref="Q75:S75"/>
    <mergeCell ref="Q78:S78"/>
    <mergeCell ref="B74:D74"/>
    <mergeCell ref="G74:N74"/>
    <mergeCell ref="B75:D75"/>
    <mergeCell ref="Q76:S76"/>
    <mergeCell ref="G75:N75"/>
    <mergeCell ref="B79:D79"/>
    <mergeCell ref="G79:N79"/>
    <mergeCell ref="Q79:S79"/>
    <mergeCell ref="Q80:S80"/>
    <mergeCell ref="V78:AC78"/>
    <mergeCell ref="V79:AC79"/>
    <mergeCell ref="V80:AC80"/>
    <mergeCell ref="B44:D44"/>
    <mergeCell ref="G81:N81"/>
    <mergeCell ref="B45:D45"/>
    <mergeCell ref="B46:D46"/>
    <mergeCell ref="B47:D47"/>
    <mergeCell ref="B48:D48"/>
    <mergeCell ref="B78:D78"/>
    <mergeCell ref="B88:D88"/>
    <mergeCell ref="B51:D51"/>
    <mergeCell ref="G51:N51"/>
    <mergeCell ref="T185:U185"/>
    <mergeCell ref="T186:U186"/>
    <mergeCell ref="T187:U187"/>
    <mergeCell ref="T150:U150"/>
    <mergeCell ref="T151:U151"/>
    <mergeCell ref="T152:U152"/>
    <mergeCell ref="T153:U153"/>
    <mergeCell ref="T184:U184"/>
    <mergeCell ref="T193:U193"/>
    <mergeCell ref="T194:U194"/>
    <mergeCell ref="T195:U195"/>
    <mergeCell ref="T196:U196"/>
    <mergeCell ref="T197:U197"/>
    <mergeCell ref="T198:U198"/>
    <mergeCell ref="T199:U199"/>
    <mergeCell ref="T200:U200"/>
    <mergeCell ref="T188:U188"/>
    <mergeCell ref="T189:U189"/>
    <mergeCell ref="T190:U190"/>
    <mergeCell ref="T191:U191"/>
    <mergeCell ref="T159:U159"/>
    <mergeCell ref="T163:U163"/>
    <mergeCell ref="T164:U164"/>
    <mergeCell ref="T165:U165"/>
    <mergeCell ref="T166:U166"/>
    <mergeCell ref="T182:U182"/>
    <mergeCell ref="T178:U178"/>
    <mergeCell ref="V186:W186"/>
    <mergeCell ref="V169:W169"/>
    <mergeCell ref="V170:W170"/>
    <mergeCell ref="V171:W171"/>
    <mergeCell ref="V172:W172"/>
    <mergeCell ref="V173:W173"/>
    <mergeCell ref="V174:W174"/>
    <mergeCell ref="V175:W175"/>
    <mergeCell ref="V176:W176"/>
    <mergeCell ref="V177:W177"/>
    <mergeCell ref="T160:U160"/>
    <mergeCell ref="T161:U161"/>
    <mergeCell ref="T162:U162"/>
    <mergeCell ref="R145:S145"/>
    <mergeCell ref="R144:S144"/>
    <mergeCell ref="R146:S146"/>
    <mergeCell ref="T137:U137"/>
    <mergeCell ref="V167:W167"/>
    <mergeCell ref="V168:W168"/>
    <mergeCell ref="R142:S142"/>
    <mergeCell ref="T181:U181"/>
    <mergeCell ref="T169:U169"/>
    <mergeCell ref="V161:W161"/>
    <mergeCell ref="V162:W162"/>
    <mergeCell ref="V163:W163"/>
    <mergeCell ref="V164:W164"/>
    <mergeCell ref="V165:W165"/>
    <mergeCell ref="V166:W166"/>
    <mergeCell ref="R181:S181"/>
    <mergeCell ref="R182:S182"/>
    <mergeCell ref="R183:S183"/>
    <mergeCell ref="T142:U142"/>
    <mergeCell ref="V187:W187"/>
    <mergeCell ref="V188:W188"/>
    <mergeCell ref="V189:W189"/>
    <mergeCell ref="C137:H137"/>
    <mergeCell ref="C138:H138"/>
    <mergeCell ref="C139:H139"/>
    <mergeCell ref="C140:H140"/>
    <mergeCell ref="C141:H141"/>
    <mergeCell ref="C142:H142"/>
    <mergeCell ref="C143:H143"/>
    <mergeCell ref="C144:H144"/>
    <mergeCell ref="C145:H145"/>
    <mergeCell ref="C146:H146"/>
    <mergeCell ref="C147:H147"/>
    <mergeCell ref="C148:H148"/>
    <mergeCell ref="C149:H149"/>
    <mergeCell ref="C150:H150"/>
    <mergeCell ref="C151:H151"/>
    <mergeCell ref="C152:H152"/>
    <mergeCell ref="C153:H153"/>
    <mergeCell ref="C154:H154"/>
    <mergeCell ref="C155:H155"/>
    <mergeCell ref="C156:H156"/>
    <mergeCell ref="C157:H157"/>
    <mergeCell ref="V178:W178"/>
    <mergeCell ref="V179:W179"/>
    <mergeCell ref="V180:W180"/>
    <mergeCell ref="V181:W181"/>
    <mergeCell ref="V182:W182"/>
    <mergeCell ref="V183:W183"/>
    <mergeCell ref="V184:W184"/>
    <mergeCell ref="V185:W185"/>
    <mergeCell ref="C235:H235"/>
    <mergeCell ref="C236:H236"/>
    <mergeCell ref="C237:H237"/>
    <mergeCell ref="AB135:AC136"/>
    <mergeCell ref="AB137:AC137"/>
    <mergeCell ref="AB138:AC138"/>
    <mergeCell ref="AB139:AC139"/>
    <mergeCell ref="AB140:AC140"/>
    <mergeCell ref="AB141:AC141"/>
    <mergeCell ref="AB142:AC142"/>
    <mergeCell ref="AB143:AC143"/>
    <mergeCell ref="AB144:AC144"/>
    <mergeCell ref="AB145:AC145"/>
    <mergeCell ref="AB146:AC146"/>
    <mergeCell ref="AB147:AC147"/>
    <mergeCell ref="AB148:AC148"/>
    <mergeCell ref="AB149:AC149"/>
    <mergeCell ref="AB150:AC150"/>
    <mergeCell ref="AB151:AC151"/>
    <mergeCell ref="AB152:AC152"/>
    <mergeCell ref="AB153:AC153"/>
    <mergeCell ref="AB154:AC154"/>
    <mergeCell ref="AB155:AC155"/>
    <mergeCell ref="C210:H210"/>
    <mergeCell ref="C211:H211"/>
    <mergeCell ref="C212:H212"/>
    <mergeCell ref="C213:H213"/>
    <mergeCell ref="C214:H214"/>
    <mergeCell ref="C215:H215"/>
    <mergeCell ref="C216:H216"/>
    <mergeCell ref="C217:H217"/>
    <mergeCell ref="C218:H218"/>
    <mergeCell ref="AB168:AC168"/>
    <mergeCell ref="AB169:AC169"/>
    <mergeCell ref="AB170:AC170"/>
    <mergeCell ref="AB171:AC171"/>
    <mergeCell ref="AB172:AC172"/>
    <mergeCell ref="AB173:AC173"/>
    <mergeCell ref="AB174:AC174"/>
    <mergeCell ref="AB175:AC175"/>
    <mergeCell ref="AB176:AC176"/>
    <mergeCell ref="AB159:AC159"/>
    <mergeCell ref="AB160:AC160"/>
    <mergeCell ref="AB161:AC161"/>
    <mergeCell ref="AB162:AC162"/>
    <mergeCell ref="AB163:AC163"/>
    <mergeCell ref="AB164:AC164"/>
    <mergeCell ref="AB165:AC165"/>
    <mergeCell ref="AB166:AC166"/>
    <mergeCell ref="AB167:AC167"/>
    <mergeCell ref="AB190:AC190"/>
    <mergeCell ref="AB191:AC191"/>
    <mergeCell ref="AB192:AC192"/>
    <mergeCell ref="AB193:AC193"/>
    <mergeCell ref="AB194:AC194"/>
    <mergeCell ref="AB195:AC195"/>
    <mergeCell ref="AB196:AC196"/>
    <mergeCell ref="AB197:AC197"/>
    <mergeCell ref="AB198:AC198"/>
    <mergeCell ref="AB181:AC181"/>
    <mergeCell ref="AB182:AC182"/>
    <mergeCell ref="AB183:AC183"/>
    <mergeCell ref="AB184:AC184"/>
    <mergeCell ref="AB185:AC185"/>
    <mergeCell ref="AB186:AC186"/>
    <mergeCell ref="AB187:AC187"/>
    <mergeCell ref="AB188:AC188"/>
    <mergeCell ref="AB189:AC189"/>
    <mergeCell ref="AB208:AC208"/>
    <mergeCell ref="AB209:AC209"/>
    <mergeCell ref="AB210:AC210"/>
    <mergeCell ref="AB211:AC211"/>
    <mergeCell ref="AB212:AC212"/>
    <mergeCell ref="AB213:AC213"/>
    <mergeCell ref="AB214:AC214"/>
    <mergeCell ref="AB215:AC215"/>
    <mergeCell ref="AB216:AC216"/>
    <mergeCell ref="AB199:AC199"/>
    <mergeCell ref="AB200:AC200"/>
    <mergeCell ref="AB201:AC201"/>
    <mergeCell ref="AB202:AC202"/>
    <mergeCell ref="AB203:AC203"/>
    <mergeCell ref="AB204:AC204"/>
    <mergeCell ref="AB205:AC205"/>
    <mergeCell ref="AB206:AC206"/>
    <mergeCell ref="AB207:AC207"/>
    <mergeCell ref="AB225:AC225"/>
    <mergeCell ref="X150:Y150"/>
    <mergeCell ref="Z150:AA150"/>
    <mergeCell ref="X151:Y151"/>
    <mergeCell ref="Z151:AA151"/>
    <mergeCell ref="X152:Y152"/>
    <mergeCell ref="Z152:AA152"/>
    <mergeCell ref="X153:Y153"/>
    <mergeCell ref="Z153:AA153"/>
    <mergeCell ref="X154:Y154"/>
    <mergeCell ref="Z154:AA154"/>
    <mergeCell ref="X157:Y157"/>
    <mergeCell ref="Z157:AA157"/>
    <mergeCell ref="X158:Y158"/>
    <mergeCell ref="Z158:AA158"/>
    <mergeCell ref="X159:Y159"/>
    <mergeCell ref="Z159:AA159"/>
    <mergeCell ref="X160:Y160"/>
    <mergeCell ref="Z160:AA160"/>
    <mergeCell ref="X171:Y171"/>
    <mergeCell ref="Z171:AA171"/>
    <mergeCell ref="X172:Y172"/>
    <mergeCell ref="X184:Y184"/>
    <mergeCell ref="Z184:AA184"/>
    <mergeCell ref="X182:Y182"/>
    <mergeCell ref="Z182:AA182"/>
    <mergeCell ref="X183:Y183"/>
    <mergeCell ref="Z183:AA183"/>
    <mergeCell ref="Z173:AA173"/>
    <mergeCell ref="X174:Y174"/>
    <mergeCell ref="Z174:AA174"/>
    <mergeCell ref="X175:Y175"/>
    <mergeCell ref="AB237:AC237"/>
    <mergeCell ref="X135:Y136"/>
    <mergeCell ref="X137:Y137"/>
    <mergeCell ref="X138:Y138"/>
    <mergeCell ref="Z135:AA136"/>
    <mergeCell ref="Z137:AA137"/>
    <mergeCell ref="Z138:AA138"/>
    <mergeCell ref="X139:Y139"/>
    <mergeCell ref="Z139:AA139"/>
    <mergeCell ref="X140:Y140"/>
    <mergeCell ref="Z140:AA140"/>
    <mergeCell ref="X141:Y141"/>
    <mergeCell ref="Z141:AA141"/>
    <mergeCell ref="X142:Y142"/>
    <mergeCell ref="Z142:AA142"/>
    <mergeCell ref="X143:Y143"/>
    <mergeCell ref="Z143:AA143"/>
    <mergeCell ref="X144:Y144"/>
    <mergeCell ref="Z144:AA144"/>
    <mergeCell ref="AB226:AC226"/>
    <mergeCell ref="X161:Y161"/>
    <mergeCell ref="Z161:AA161"/>
    <mergeCell ref="X162:Y162"/>
    <mergeCell ref="Z162:AA162"/>
    <mergeCell ref="X163:Y163"/>
    <mergeCell ref="Z163:AA163"/>
    <mergeCell ref="X164:Y164"/>
    <mergeCell ref="Z164:AA164"/>
    <mergeCell ref="X165:Y165"/>
    <mergeCell ref="Z165:AA165"/>
    <mergeCell ref="X181:Y181"/>
    <mergeCell ref="Z181:AA181"/>
    <mergeCell ref="X168:Y168"/>
    <mergeCell ref="Z168:AA168"/>
    <mergeCell ref="X169:Y169"/>
    <mergeCell ref="Z169:AA169"/>
    <mergeCell ref="X170:Y170"/>
    <mergeCell ref="Z170:AA170"/>
    <mergeCell ref="Z172:AA172"/>
    <mergeCell ref="X173:Y173"/>
    <mergeCell ref="X189:Y189"/>
    <mergeCell ref="Z189:AA189"/>
    <mergeCell ref="X190:Y190"/>
    <mergeCell ref="Z190:AA190"/>
    <mergeCell ref="X191:Y191"/>
    <mergeCell ref="Z191:AA191"/>
    <mergeCell ref="X192:Y192"/>
    <mergeCell ref="Z192:AA192"/>
    <mergeCell ref="X193:Y193"/>
    <mergeCell ref="Z193:AA193"/>
    <mergeCell ref="X185:Y185"/>
    <mergeCell ref="Z185:AA185"/>
    <mergeCell ref="X186:Y186"/>
    <mergeCell ref="Z186:AA186"/>
    <mergeCell ref="X187:Y187"/>
    <mergeCell ref="Z187:AA187"/>
    <mergeCell ref="X188:Y188"/>
    <mergeCell ref="Z188:AA188"/>
    <mergeCell ref="X179:Y179"/>
    <mergeCell ref="Z179:AA179"/>
    <mergeCell ref="X180:Y180"/>
    <mergeCell ref="Z180:AA180"/>
    <mergeCell ref="Z175:AA175"/>
    <mergeCell ref="X199:Y199"/>
    <mergeCell ref="Z199:AA199"/>
    <mergeCell ref="X200:Y200"/>
    <mergeCell ref="Z200:AA200"/>
    <mergeCell ref="X201:Y201"/>
    <mergeCell ref="Z201:AA201"/>
    <mergeCell ref="X202:Y202"/>
    <mergeCell ref="Z202:AA202"/>
    <mergeCell ref="X203:Y203"/>
    <mergeCell ref="Z203:AA203"/>
    <mergeCell ref="X194:Y194"/>
    <mergeCell ref="Z194:AA194"/>
    <mergeCell ref="X195:Y195"/>
    <mergeCell ref="Z195:AA195"/>
    <mergeCell ref="X196:Y196"/>
    <mergeCell ref="Z196:AA196"/>
    <mergeCell ref="X197:Y197"/>
    <mergeCell ref="Z197:AA197"/>
    <mergeCell ref="X198:Y198"/>
    <mergeCell ref="Z198:AA198"/>
    <mergeCell ref="X209:Y209"/>
    <mergeCell ref="Z209:AA209"/>
    <mergeCell ref="X210:Y210"/>
    <mergeCell ref="Z210:AA210"/>
    <mergeCell ref="X211:Y211"/>
    <mergeCell ref="Z211:AA211"/>
    <mergeCell ref="X212:Y212"/>
    <mergeCell ref="Z212:AA212"/>
    <mergeCell ref="X213:Y213"/>
    <mergeCell ref="Z213:AA213"/>
    <mergeCell ref="X204:Y204"/>
    <mergeCell ref="Z204:AA204"/>
    <mergeCell ref="X205:Y205"/>
    <mergeCell ref="Z205:AA205"/>
    <mergeCell ref="X206:Y206"/>
    <mergeCell ref="Z206:AA206"/>
    <mergeCell ref="X207:Y207"/>
    <mergeCell ref="Z207:AA207"/>
    <mergeCell ref="X208:Y208"/>
    <mergeCell ref="Z208:AA208"/>
    <mergeCell ref="Z227:AA227"/>
    <mergeCell ref="X228:Y228"/>
    <mergeCell ref="Z228:AA228"/>
    <mergeCell ref="X219:Y219"/>
    <mergeCell ref="Z219:AA219"/>
    <mergeCell ref="X220:Y220"/>
    <mergeCell ref="Z220:AA220"/>
    <mergeCell ref="X221:Y221"/>
    <mergeCell ref="Z221:AA221"/>
    <mergeCell ref="X222:Y222"/>
    <mergeCell ref="Z222:AA222"/>
    <mergeCell ref="X223:Y223"/>
    <mergeCell ref="Z223:AA223"/>
    <mergeCell ref="X214:Y214"/>
    <mergeCell ref="Z214:AA214"/>
    <mergeCell ref="X215:Y215"/>
    <mergeCell ref="Z215:AA215"/>
    <mergeCell ref="X216:Y216"/>
    <mergeCell ref="Z216:AA216"/>
    <mergeCell ref="X217:Y217"/>
    <mergeCell ref="Z217:AA217"/>
    <mergeCell ref="X218:Y218"/>
    <mergeCell ref="Z218:AA218"/>
    <mergeCell ref="AS135:AU135"/>
    <mergeCell ref="AS132:AW134"/>
    <mergeCell ref="AV136:AV137"/>
    <mergeCell ref="AK135:AK136"/>
    <mergeCell ref="AL135:AL136"/>
    <mergeCell ref="AQ135:AQ136"/>
    <mergeCell ref="AN135:AO136"/>
    <mergeCell ref="X234:Y234"/>
    <mergeCell ref="Z234:AA234"/>
    <mergeCell ref="X235:Y235"/>
    <mergeCell ref="Z235:AA235"/>
    <mergeCell ref="X236:Y236"/>
    <mergeCell ref="Z236:AA236"/>
    <mergeCell ref="X237:Y237"/>
    <mergeCell ref="Z237:AA237"/>
    <mergeCell ref="X229:Y229"/>
    <mergeCell ref="Z229:AA229"/>
    <mergeCell ref="X230:Y230"/>
    <mergeCell ref="Z230:AA230"/>
    <mergeCell ref="X231:Y231"/>
    <mergeCell ref="Z231:AA231"/>
    <mergeCell ref="X232:Y232"/>
    <mergeCell ref="Z232:AA232"/>
    <mergeCell ref="X233:Y233"/>
    <mergeCell ref="Z233:AA233"/>
    <mergeCell ref="X224:Y224"/>
    <mergeCell ref="Z224:AA224"/>
    <mergeCell ref="X225:Y225"/>
    <mergeCell ref="Z225:AA225"/>
    <mergeCell ref="X226:Y226"/>
    <mergeCell ref="Z226:AA226"/>
    <mergeCell ref="X227:Y227"/>
  </mergeCells>
  <phoneticPr fontId="2"/>
  <conditionalFormatting sqref="B138:B237">
    <cfRule type="cellIs" dxfId="67" priority="106" operator="lessThan">
      <formula>1</formula>
    </cfRule>
  </conditionalFormatting>
  <conditionalFormatting sqref="B89:D89 A110">
    <cfRule type="expression" dxfId="66" priority="130">
      <formula>AND(#REF!="JIS A 1481-2",$G$89="特急")</formula>
    </cfRule>
  </conditionalFormatting>
  <conditionalFormatting sqref="C32">
    <cfRule type="expression" dxfId="65" priority="149">
      <formula>$BG$30=FALSE</formula>
    </cfRule>
  </conditionalFormatting>
  <conditionalFormatting sqref="G125">
    <cfRule type="containsBlanks" dxfId="64" priority="41">
      <formula>LEN(TRIM(G125))=0</formula>
    </cfRule>
  </conditionalFormatting>
  <conditionalFormatting sqref="G44:N44">
    <cfRule type="expression" dxfId="63" priority="92">
      <formula>$G$44=""</formula>
    </cfRule>
  </conditionalFormatting>
  <conditionalFormatting sqref="G44:N51">
    <cfRule type="containsBlanks" dxfId="62" priority="90">
      <formula>LEN(TRIM(G44))=0</formula>
    </cfRule>
  </conditionalFormatting>
  <conditionalFormatting sqref="G74:N77">
    <cfRule type="containsBlanks" dxfId="61" priority="14">
      <formula>LEN(TRIM(G74))=0</formula>
    </cfRule>
  </conditionalFormatting>
  <conditionalFormatting sqref="G78:N78">
    <cfRule type="expression" dxfId="60" priority="13">
      <formula>$G$78=""</formula>
    </cfRule>
  </conditionalFormatting>
  <conditionalFormatting sqref="G79:N79">
    <cfRule type="expression" dxfId="59" priority="12">
      <formula>$G$79=""</formula>
    </cfRule>
  </conditionalFormatting>
  <conditionalFormatting sqref="G80:N80">
    <cfRule type="expression" dxfId="58" priority="11">
      <formula>$G$80=""</formula>
    </cfRule>
  </conditionalFormatting>
  <conditionalFormatting sqref="G81:N81">
    <cfRule type="expression" dxfId="57" priority="10">
      <formula>$G$81=""</formula>
    </cfRule>
  </conditionalFormatting>
  <conditionalFormatting sqref="G82:N82">
    <cfRule type="expression" dxfId="56" priority="9">
      <formula>$G$82=""</formula>
    </cfRule>
  </conditionalFormatting>
  <conditionalFormatting sqref="G83:N83">
    <cfRule type="expression" dxfId="55" priority="8">
      <formula>$G$83=""</formula>
    </cfRule>
  </conditionalFormatting>
  <conditionalFormatting sqref="G88:N88">
    <cfRule type="containsBlanks" dxfId="54" priority="7">
      <formula>LEN(TRIM(G88))=0</formula>
    </cfRule>
  </conditionalFormatting>
  <conditionalFormatting sqref="G89:N89">
    <cfRule type="expression" dxfId="53" priority="6">
      <formula>$G$89=""</formula>
    </cfRule>
  </conditionalFormatting>
  <conditionalFormatting sqref="G90:N90">
    <cfRule type="expression" dxfId="52" priority="5">
      <formula>$G$90=""</formula>
    </cfRule>
  </conditionalFormatting>
  <conditionalFormatting sqref="G91:N91">
    <cfRule type="expression" dxfId="51" priority="4">
      <formula>$G$91=""</formula>
    </cfRule>
  </conditionalFormatting>
  <conditionalFormatting sqref="G92:N92">
    <cfRule type="containsBlanks" dxfId="49" priority="100">
      <formula>LEN(TRIM(G92))=0</formula>
    </cfRule>
  </conditionalFormatting>
  <conditionalFormatting sqref="J131:M132">
    <cfRule type="expression" dxfId="48" priority="20">
      <formula>$C$138&lt;&gt;0</formula>
    </cfRule>
  </conditionalFormatting>
  <conditionalFormatting sqref="R137:U137">
    <cfRule type="containsBlanks" dxfId="39" priority="50">
      <formula>LEN(TRIM(R137))=0</formula>
    </cfRule>
  </conditionalFormatting>
  <conditionalFormatting sqref="U120:W120">
    <cfRule type="expression" dxfId="37" priority="3">
      <formula>AND($BN$100=TRUE,$U$120="")</formula>
    </cfRule>
  </conditionalFormatting>
  <conditionalFormatting sqref="V44:V51">
    <cfRule type="containsBlanks" dxfId="36" priority="67">
      <formula>LEN(TRIM(V44))=0</formula>
    </cfRule>
    <cfRule type="expression" dxfId="35" priority="137">
      <formula>$G$44=""</formula>
    </cfRule>
  </conditionalFormatting>
  <conditionalFormatting sqref="V74:V81 G93 C138:C237 I138:U237">
    <cfRule type="containsBlanks" dxfId="34" priority="144">
      <formula>LEN(TRIM(C74))=0</formula>
    </cfRule>
  </conditionalFormatting>
  <conditionalFormatting sqref="V74:V81">
    <cfRule type="expression" dxfId="33" priority="105">
      <formula>$G$44=""</formula>
    </cfRule>
  </conditionalFormatting>
  <conditionalFormatting sqref="V137:W237">
    <cfRule type="containsBlanks" dxfId="32" priority="28">
      <formula>LEN(TRIM(V137))=0</formula>
    </cfRule>
  </conditionalFormatting>
  <conditionalFormatting sqref="X135 Z135 X137 Z137">
    <cfRule type="expression" dxfId="27" priority="21">
      <formula>#REF!=1</formula>
    </cfRule>
  </conditionalFormatting>
  <conditionalFormatting sqref="X138:X237 Z138:Z237">
    <cfRule type="containsBlanks" dxfId="26" priority="22">
      <formula>LEN(TRIM(X138))=0</formula>
    </cfRule>
  </conditionalFormatting>
  <conditionalFormatting sqref="AB138:AB237">
    <cfRule type="containsBlanks" dxfId="23" priority="24">
      <formula>LEN(TRIM(AB138))=0</formula>
    </cfRule>
  </conditionalFormatting>
  <conditionalFormatting sqref="BD238">
    <cfRule type="expression" dxfId="22" priority="136">
      <formula>$G$79="厚生労働省様式"</formula>
    </cfRule>
  </conditionalFormatting>
  <conditionalFormatting sqref="CE46:CI46">
    <cfRule type="expression" dxfId="21" priority="59">
      <formula>$CE$46="確認待ち"</formula>
    </cfRule>
  </conditionalFormatting>
  <conditionalFormatting sqref="CF46">
    <cfRule type="expression" dxfId="20" priority="58">
      <formula>$CF$46&lt;&gt;"OK"</formula>
    </cfRule>
  </conditionalFormatting>
  <conditionalFormatting sqref="CG46">
    <cfRule type="expression" dxfId="19" priority="57">
      <formula>$CG$46&lt;&gt;"OK"</formula>
    </cfRule>
  </conditionalFormatting>
  <conditionalFormatting sqref="CH46:CI46">
    <cfRule type="expression" dxfId="18" priority="56">
      <formula>$CH$46&lt;&gt;"OK"</formula>
    </cfRule>
  </conditionalFormatting>
  <dataValidations xWindow="624" yWindow="361" count="26">
    <dataValidation imeMode="disabled" allowBlank="1" showInputMessage="1" showErrorMessage="1" sqref="G49:N51 AD81 AB138:AB237 V45:AC45 V49:AD51 V75:AC75 V79:AC81" xr:uid="{00000000-0002-0000-0000-000000000000}"/>
    <dataValidation type="whole" imeMode="disabled" allowBlank="1" showInputMessage="1" showErrorMessage="1" promptTitle="[-]　ハイフン入力不要です" prompt=" " sqref="AD45" xr:uid="{00000000-0002-0000-0000-000001000000}">
      <formula1>0</formula1>
      <formula2>9999999</formula2>
    </dataValidation>
    <dataValidation imeMode="on" allowBlank="1" showInputMessage="1" showErrorMessage="1" sqref="T87 G125" xr:uid="{00000000-0002-0000-0000-000002000000}"/>
    <dataValidation type="date" imeMode="disabled" allowBlank="1" showInputMessage="1" showErrorMessage="1" sqref="I138:J157" xr:uid="{00000000-0002-0000-0000-000003000000}">
      <formula1>BN2</formula1>
      <formula2>BM2</formula2>
    </dataValidation>
    <dataValidation allowBlank="1" showInputMessage="1" sqref="K139:Q237 R137:S137 V137:W137" xr:uid="{00000000-0002-0000-0000-000004000000}"/>
    <dataValidation type="date" imeMode="off" allowBlank="1" showInputMessage="1" showErrorMessage="1" sqref="J210:J216 I217:J221 I222:I223 J226 J222:J224 I214:I216 I210:I212 I227:J234" xr:uid="{00000000-0002-0000-0000-000005000000}">
      <formula1>#REF!</formula1>
      <formula2>#REF!</formula2>
    </dataValidation>
    <dataValidation type="date" imeMode="off" allowBlank="1" showInputMessage="1" showErrorMessage="1" sqref="I226 I224" xr:uid="{00000000-0002-0000-0000-000006000000}">
      <formula1>#REF!</formula1>
      <formula2>BM106</formula2>
    </dataValidation>
    <dataValidation type="date" imeMode="off" allowBlank="1" showInputMessage="1" showErrorMessage="1" sqref="I213 J206" xr:uid="{00000000-0002-0000-0000-000007000000}">
      <formula1>#REF!</formula1>
      <formula2>BM79</formula2>
    </dataValidation>
    <dataValidation imeMode="off" allowBlank="1" showInputMessage="1" showErrorMessage="1" sqref="BS24" xr:uid="{00000000-0002-0000-0000-000008000000}"/>
    <dataValidation type="date" imeMode="off" allowBlank="1" showInputMessage="1" showErrorMessage="1" sqref="I158:I204 J158:J177 J179:J193 J195:J203" xr:uid="{00000000-0002-0000-0000-000009000000}">
      <formula1>BN28</formula1>
      <formula2>BM28</formula2>
    </dataValidation>
    <dataValidation type="date" imeMode="off" allowBlank="1" showInputMessage="1" showErrorMessage="1" sqref="J194" xr:uid="{00000000-0002-0000-0000-00000A000000}">
      <formula1>BO48</formula1>
      <formula2>BN64</formula2>
    </dataValidation>
    <dataValidation type="date" imeMode="off" allowBlank="1" showInputMessage="1" showErrorMessage="1" sqref="J178 J204" xr:uid="{00000000-0002-0000-0000-00000B000000}">
      <formula1>#REF!</formula1>
      <formula2>BN48</formula2>
    </dataValidation>
    <dataValidation type="date" imeMode="off" allowBlank="1" showInputMessage="1" showErrorMessage="1" sqref="I205" xr:uid="{00000000-0002-0000-0000-00000C000000}">
      <formula1>BN76</formula1>
      <formula2>BM76</formula2>
    </dataValidation>
    <dataValidation type="date" imeMode="off" allowBlank="1" showInputMessage="1" showErrorMessage="1" sqref="I206" xr:uid="{00000000-0002-0000-0000-00000D000000}">
      <formula1>BN79</formula1>
      <formula2>BM79</formula2>
    </dataValidation>
    <dataValidation type="date" imeMode="off" allowBlank="1" showInputMessage="1" showErrorMessage="1" sqref="I235:I237" xr:uid="{00000000-0002-0000-0000-00000E000000}">
      <formula1>BN87</formula1>
      <formula2>BM87</formula2>
    </dataValidation>
    <dataValidation type="date" imeMode="off" allowBlank="1" showInputMessage="1" showErrorMessage="1" sqref="I209:J209" xr:uid="{00000000-0002-0000-0000-00000F000000}">
      <formula1>BN85</formula1>
      <formula2>BM85</formula2>
    </dataValidation>
    <dataValidation type="date" imeMode="off" allowBlank="1" showInputMessage="1" showErrorMessage="1" sqref="J235:J237" xr:uid="{00000000-0002-0000-0000-000010000000}">
      <formula1>#REF!</formula1>
      <formula2>BN87</formula2>
    </dataValidation>
    <dataValidation type="date" imeMode="off" allowBlank="1" showInputMessage="1" showErrorMessage="1" sqref="J225" xr:uid="{00000000-0002-0000-0000-000011000000}">
      <formula1>#REF!</formula1>
      <formula2>BN86</formula2>
    </dataValidation>
    <dataValidation type="date" imeMode="off" allowBlank="1" showInputMessage="1" showErrorMessage="1" sqref="I225" xr:uid="{00000000-0002-0000-0000-000012000000}">
      <formula1>BN86</formula1>
      <formula2>BM107</formula2>
    </dataValidation>
    <dataValidation type="decimal" imeMode="disabled" allowBlank="1" showInputMessage="1" sqref="T138:U237" xr:uid="{00000000-0002-0000-0000-000013000000}">
      <formula1>0.5</formula1>
      <formula2>50</formula2>
    </dataValidation>
    <dataValidation type="date" imeMode="off" allowBlank="1" showInputMessage="1" showErrorMessage="1" sqref="J207:J208" xr:uid="{00000000-0002-0000-0000-000014000000}">
      <formula1>BO76</formula1>
      <formula2>BN81</formula2>
    </dataValidation>
    <dataValidation type="date" imeMode="off" allowBlank="1" showInputMessage="1" showErrorMessage="1" sqref="J205" xr:uid="{00000000-0002-0000-0000-000015000000}">
      <formula1>#REF!</formula1>
      <formula2>BN76</formula2>
    </dataValidation>
    <dataValidation type="date" imeMode="off" allowBlank="1" showInputMessage="1" showErrorMessage="1" sqref="I207:I208" xr:uid="{00000000-0002-0000-0000-000016000000}">
      <formula1>BN81</formula1>
      <formula2>BM81</formula2>
    </dataValidation>
    <dataValidation type="time" imeMode="disabled" allowBlank="1" showInputMessage="1" sqref="Z138:Z237 X138:X237" xr:uid="{00000000-0002-0000-0000-000017000000}">
      <formula1>0</formula1>
      <formula2>0.999305555555556</formula2>
    </dataValidation>
    <dataValidation allowBlank="1" showErrorMessage="1" promptTitle="成績書宛先 " prompt="_x000a_成績書に記載されます。_x000a__x000a_正式名称をご入力下さい。" sqref="G74:N74" xr:uid="{00000000-0002-0000-0000-000018000000}"/>
    <dataValidation type="whole" imeMode="disabled" allowBlank="1" showErrorMessage="1" promptTitle="[-]　ハイフン入力不要です" prompt=" " sqref="G45:N45" xr:uid="{00000000-0002-0000-0000-000019000000}">
      <formula1>0</formula1>
      <formula2>9999999</formula2>
    </dataValidation>
  </dataValidations>
  <hyperlinks>
    <hyperlink ref="X7" r:id="rId1" display="https://www.eurofins.co.jp/" xr:uid="{00000000-0004-0000-0000-000000000000}"/>
    <hyperlink ref="X7:AB7" r:id="rId2" display="https://www.eurofins.co.jp" xr:uid="{00000000-0004-0000-0000-000001000000}"/>
    <hyperlink ref="X8" r:id="rId3" xr:uid="{00000000-0004-0000-0000-000002000000}"/>
  </hyperlinks>
  <pageMargins left="0.7" right="0.7" top="0.75" bottom="0.75" header="0.3" footer="0.3"/>
  <pageSetup paperSize="9" scale="38" orientation="portrait" r:id="rId4"/>
  <headerFooter>
    <oddHeader>&amp;L&amp;9RB-7101-D1-03&amp;R&amp;9制定日：2020.1.6　改訂日：2021.4.12</oddHeader>
  </headerFooter>
  <drawing r:id="rId5"/>
  <legacyDrawing r:id="rId6"/>
  <mc:AlternateContent xmlns:mc="http://schemas.openxmlformats.org/markup-compatibility/2006">
    <mc:Choice Requires="x14">
      <controls>
        <mc:AlternateContent xmlns:mc="http://schemas.openxmlformats.org/markup-compatibility/2006">
          <mc:Choice Requires="x14">
            <control shapeId="1025" r:id="rId7" name="Check Box 1">
              <controlPr defaultSize="0" autoFill="0" autoLine="0" autoPict="0">
                <anchor moveWithCells="1">
                  <from>
                    <xdr:col>5</xdr:col>
                    <xdr:colOff>76200</xdr:colOff>
                    <xdr:row>28</xdr:row>
                    <xdr:rowOff>0</xdr:rowOff>
                  </from>
                  <to>
                    <xdr:col>5</xdr:col>
                    <xdr:colOff>85725</xdr:colOff>
                    <xdr:row>29</xdr:row>
                    <xdr:rowOff>247650</xdr:rowOff>
                  </to>
                </anchor>
              </controlPr>
            </control>
          </mc:Choice>
        </mc:AlternateContent>
        <mc:AlternateContent xmlns:mc="http://schemas.openxmlformats.org/markup-compatibility/2006">
          <mc:Choice Requires="x14">
            <control shapeId="1039" r:id="rId8" name="Check Box 15">
              <controlPr defaultSize="0" autoFill="0" autoLine="0" autoPict="0">
                <anchor moveWithCells="1">
                  <from>
                    <xdr:col>1</xdr:col>
                    <xdr:colOff>66675</xdr:colOff>
                    <xdr:row>29</xdr:row>
                    <xdr:rowOff>228600</xdr:rowOff>
                  </from>
                  <to>
                    <xdr:col>2</xdr:col>
                    <xdr:colOff>180975</xdr:colOff>
                    <xdr:row>32</xdr:row>
                    <xdr:rowOff>161925</xdr:rowOff>
                  </to>
                </anchor>
              </controlPr>
            </control>
          </mc:Choice>
        </mc:AlternateContent>
        <mc:AlternateContent xmlns:mc="http://schemas.openxmlformats.org/markup-compatibility/2006">
          <mc:Choice Requires="x14">
            <control shapeId="1107" r:id="rId9" name="Check Box 83">
              <controlPr defaultSize="0" autoFill="0" autoLine="0" autoPict="0">
                <anchor moveWithCells="1">
                  <from>
                    <xdr:col>9</xdr:col>
                    <xdr:colOff>76200</xdr:colOff>
                    <xdr:row>131</xdr:row>
                    <xdr:rowOff>0</xdr:rowOff>
                  </from>
                  <to>
                    <xdr:col>9</xdr:col>
                    <xdr:colOff>85725</xdr:colOff>
                    <xdr:row>133</xdr:row>
                    <xdr:rowOff>9525</xdr:rowOff>
                  </to>
                </anchor>
              </controlPr>
            </control>
          </mc:Choice>
        </mc:AlternateContent>
        <mc:AlternateContent xmlns:mc="http://schemas.openxmlformats.org/markup-compatibility/2006">
          <mc:Choice Requires="x14">
            <control shapeId="1408" r:id="rId10" name="Check Box 384">
              <controlPr defaultSize="0" autoFill="0" autoLine="0" autoPict="0">
                <anchor>
                  <from>
                    <xdr:col>8</xdr:col>
                    <xdr:colOff>200025</xdr:colOff>
                    <xdr:row>112</xdr:row>
                    <xdr:rowOff>38100</xdr:rowOff>
                  </from>
                  <to>
                    <xdr:col>9</xdr:col>
                    <xdr:colOff>85725</xdr:colOff>
                    <xdr:row>114</xdr:row>
                    <xdr:rowOff>9525</xdr:rowOff>
                  </to>
                </anchor>
              </controlPr>
            </control>
          </mc:Choice>
        </mc:AlternateContent>
        <mc:AlternateContent xmlns:mc="http://schemas.openxmlformats.org/markup-compatibility/2006">
          <mc:Choice Requires="x14">
            <control shapeId="1409" r:id="rId11" name="Check Box 385">
              <controlPr defaultSize="0" autoFill="0" autoLine="0" autoPict="0">
                <anchor moveWithCells="1">
                  <from>
                    <xdr:col>11</xdr:col>
                    <xdr:colOff>200025</xdr:colOff>
                    <xdr:row>112</xdr:row>
                    <xdr:rowOff>38100</xdr:rowOff>
                  </from>
                  <to>
                    <xdr:col>12</xdr:col>
                    <xdr:colOff>85725</xdr:colOff>
                    <xdr:row>114</xdr:row>
                    <xdr:rowOff>9525</xdr:rowOff>
                  </to>
                </anchor>
              </controlPr>
            </control>
          </mc:Choice>
        </mc:AlternateContent>
        <mc:AlternateContent xmlns:mc="http://schemas.openxmlformats.org/markup-compatibility/2006">
          <mc:Choice Requires="x14">
            <control shapeId="1410" r:id="rId12" name="Check Box 386">
              <controlPr defaultSize="0" autoFill="0" autoLine="0" autoPict="0">
                <anchor moveWithCells="1">
                  <from>
                    <xdr:col>14</xdr:col>
                    <xdr:colOff>209550</xdr:colOff>
                    <xdr:row>112</xdr:row>
                    <xdr:rowOff>38100</xdr:rowOff>
                  </from>
                  <to>
                    <xdr:col>15</xdr:col>
                    <xdr:colOff>95250</xdr:colOff>
                    <xdr:row>114</xdr:row>
                    <xdr:rowOff>9525</xdr:rowOff>
                  </to>
                </anchor>
              </controlPr>
            </control>
          </mc:Choice>
        </mc:AlternateContent>
        <mc:AlternateContent xmlns:mc="http://schemas.openxmlformats.org/markup-compatibility/2006">
          <mc:Choice Requires="x14">
            <control shapeId="1411" r:id="rId13" name="Check Box 387">
              <controlPr defaultSize="0" autoFill="0" autoLine="0" autoPict="0">
                <anchor moveWithCells="1">
                  <from>
                    <xdr:col>17</xdr:col>
                    <xdr:colOff>209550</xdr:colOff>
                    <xdr:row>112</xdr:row>
                    <xdr:rowOff>38100</xdr:rowOff>
                  </from>
                  <to>
                    <xdr:col>18</xdr:col>
                    <xdr:colOff>95250</xdr:colOff>
                    <xdr:row>114</xdr:row>
                    <xdr:rowOff>9525</xdr:rowOff>
                  </to>
                </anchor>
              </controlPr>
            </control>
          </mc:Choice>
        </mc:AlternateContent>
        <mc:AlternateContent xmlns:mc="http://schemas.openxmlformats.org/markup-compatibility/2006">
          <mc:Choice Requires="x14">
            <control shapeId="1412" r:id="rId14" name="Check Box 388">
              <controlPr defaultSize="0" autoFill="0" autoLine="0" autoPict="0">
                <anchor moveWithCells="1">
                  <from>
                    <xdr:col>20</xdr:col>
                    <xdr:colOff>209550</xdr:colOff>
                    <xdr:row>112</xdr:row>
                    <xdr:rowOff>38100</xdr:rowOff>
                  </from>
                  <to>
                    <xdr:col>21</xdr:col>
                    <xdr:colOff>95250</xdr:colOff>
                    <xdr:row>114</xdr:row>
                    <xdr:rowOff>9525</xdr:rowOff>
                  </to>
                </anchor>
              </controlPr>
            </control>
          </mc:Choice>
        </mc:AlternateContent>
        <mc:AlternateContent xmlns:mc="http://schemas.openxmlformats.org/markup-compatibility/2006">
          <mc:Choice Requires="x14">
            <control shapeId="1413" r:id="rId15" name="Check Box 389">
              <controlPr defaultSize="0" autoFill="0" autoLine="0" autoPict="0">
                <anchor moveWithCells="1">
                  <from>
                    <xdr:col>8</xdr:col>
                    <xdr:colOff>200025</xdr:colOff>
                    <xdr:row>118</xdr:row>
                    <xdr:rowOff>38100</xdr:rowOff>
                  </from>
                  <to>
                    <xdr:col>9</xdr:col>
                    <xdr:colOff>85725</xdr:colOff>
                    <xdr:row>120</xdr:row>
                    <xdr:rowOff>28575</xdr:rowOff>
                  </to>
                </anchor>
              </controlPr>
            </control>
          </mc:Choice>
        </mc:AlternateContent>
        <mc:AlternateContent xmlns:mc="http://schemas.openxmlformats.org/markup-compatibility/2006">
          <mc:Choice Requires="x14">
            <control shapeId="1414" r:id="rId16" name="Check Box 390">
              <controlPr defaultSize="0" autoFill="0" autoLine="0" autoPict="0">
                <anchor moveWithCells="1">
                  <from>
                    <xdr:col>14</xdr:col>
                    <xdr:colOff>209550</xdr:colOff>
                    <xdr:row>118</xdr:row>
                    <xdr:rowOff>38100</xdr:rowOff>
                  </from>
                  <to>
                    <xdr:col>15</xdr:col>
                    <xdr:colOff>95250</xdr:colOff>
                    <xdr:row>120</xdr:row>
                    <xdr:rowOff>28575</xdr:rowOff>
                  </to>
                </anchor>
              </controlPr>
            </control>
          </mc:Choice>
        </mc:AlternateContent>
        <mc:AlternateContent xmlns:mc="http://schemas.openxmlformats.org/markup-compatibility/2006">
          <mc:Choice Requires="x14">
            <control shapeId="1415" r:id="rId17" name="Check Box 391">
              <controlPr defaultSize="0" autoFill="0" autoLine="0" autoPict="0">
                <anchor moveWithCells="1">
                  <from>
                    <xdr:col>10</xdr:col>
                    <xdr:colOff>190500</xdr:colOff>
                    <xdr:row>118</xdr:row>
                    <xdr:rowOff>38100</xdr:rowOff>
                  </from>
                  <to>
                    <xdr:col>11</xdr:col>
                    <xdr:colOff>76200</xdr:colOff>
                    <xdr:row>120</xdr:row>
                    <xdr:rowOff>28575</xdr:rowOff>
                  </to>
                </anchor>
              </controlPr>
            </control>
          </mc:Choice>
        </mc:AlternateContent>
        <mc:AlternateContent xmlns:mc="http://schemas.openxmlformats.org/markup-compatibility/2006">
          <mc:Choice Requires="x14">
            <control shapeId="1416" r:id="rId18" name="Check Box 392">
              <controlPr defaultSize="0" autoFill="0" autoLine="0" autoPict="0">
                <anchor moveWithCells="1">
                  <from>
                    <xdr:col>12</xdr:col>
                    <xdr:colOff>209550</xdr:colOff>
                    <xdr:row>118</xdr:row>
                    <xdr:rowOff>38100</xdr:rowOff>
                  </from>
                  <to>
                    <xdr:col>13</xdr:col>
                    <xdr:colOff>95250</xdr:colOff>
                    <xdr:row>120</xdr:row>
                    <xdr:rowOff>28575</xdr:rowOff>
                  </to>
                </anchor>
              </controlPr>
            </control>
          </mc:Choice>
        </mc:AlternateContent>
        <mc:AlternateContent xmlns:mc="http://schemas.openxmlformats.org/markup-compatibility/2006">
          <mc:Choice Requires="x14">
            <control shapeId="1423" r:id="rId19" name="Check Box 399">
              <controlPr defaultSize="0" autoFill="0" autoLine="0" autoPict="0">
                <anchor moveWithCells="1">
                  <from>
                    <xdr:col>8</xdr:col>
                    <xdr:colOff>200025</xdr:colOff>
                    <xdr:row>115</xdr:row>
                    <xdr:rowOff>38100</xdr:rowOff>
                  </from>
                  <to>
                    <xdr:col>9</xdr:col>
                    <xdr:colOff>85725</xdr:colOff>
                    <xdr:row>117</xdr:row>
                    <xdr:rowOff>28575</xdr:rowOff>
                  </to>
                </anchor>
              </controlPr>
            </control>
          </mc:Choice>
        </mc:AlternateContent>
        <mc:AlternateContent xmlns:mc="http://schemas.openxmlformats.org/markup-compatibility/2006">
          <mc:Choice Requires="x14">
            <control shapeId="1424" r:id="rId20" name="Check Box 400">
              <controlPr defaultSize="0" autoFill="0" autoLine="0" autoPict="0">
                <anchor moveWithCells="1">
                  <from>
                    <xdr:col>11</xdr:col>
                    <xdr:colOff>200025</xdr:colOff>
                    <xdr:row>115</xdr:row>
                    <xdr:rowOff>38100</xdr:rowOff>
                  </from>
                  <to>
                    <xdr:col>12</xdr:col>
                    <xdr:colOff>85725</xdr:colOff>
                    <xdr:row>117</xdr:row>
                    <xdr:rowOff>28575</xdr:rowOff>
                  </to>
                </anchor>
              </controlPr>
            </control>
          </mc:Choice>
        </mc:AlternateContent>
        <mc:AlternateContent xmlns:mc="http://schemas.openxmlformats.org/markup-compatibility/2006">
          <mc:Choice Requires="x14">
            <control shapeId="1425" r:id="rId21" name="Check Box 401">
              <controlPr defaultSize="0" autoFill="0" autoLine="0" autoPict="0">
                <anchor moveWithCells="1">
                  <from>
                    <xdr:col>14</xdr:col>
                    <xdr:colOff>209550</xdr:colOff>
                    <xdr:row>115</xdr:row>
                    <xdr:rowOff>38100</xdr:rowOff>
                  </from>
                  <to>
                    <xdr:col>15</xdr:col>
                    <xdr:colOff>95250</xdr:colOff>
                    <xdr:row>117</xdr:row>
                    <xdr:rowOff>28575</xdr:rowOff>
                  </to>
                </anchor>
              </controlPr>
            </control>
          </mc:Choice>
        </mc:AlternateContent>
        <mc:AlternateContent xmlns:mc="http://schemas.openxmlformats.org/markup-compatibility/2006">
          <mc:Choice Requires="x14">
            <control shapeId="1448" r:id="rId22" name="Option Button 424">
              <controlPr defaultSize="0" autoFill="0" autoLine="0" autoPict="0" altText="">
                <anchor moveWithCells="1">
                  <from>
                    <xdr:col>8</xdr:col>
                    <xdr:colOff>200025</xdr:colOff>
                    <xdr:row>97</xdr:row>
                    <xdr:rowOff>9525</xdr:rowOff>
                  </from>
                  <to>
                    <xdr:col>9</xdr:col>
                    <xdr:colOff>114300</xdr:colOff>
                    <xdr:row>98</xdr:row>
                    <xdr:rowOff>0</xdr:rowOff>
                  </to>
                </anchor>
              </controlPr>
            </control>
          </mc:Choice>
        </mc:AlternateContent>
        <mc:AlternateContent xmlns:mc="http://schemas.openxmlformats.org/markup-compatibility/2006">
          <mc:Choice Requires="x14">
            <control shapeId="1449" r:id="rId23" name="Option Button 425">
              <controlPr defaultSize="0" autoFill="0" autoLine="0" autoPict="0" altText="">
                <anchor moveWithCells="1">
                  <from>
                    <xdr:col>11</xdr:col>
                    <xdr:colOff>200025</xdr:colOff>
                    <xdr:row>97</xdr:row>
                    <xdr:rowOff>9525</xdr:rowOff>
                  </from>
                  <to>
                    <xdr:col>12</xdr:col>
                    <xdr:colOff>114300</xdr:colOff>
                    <xdr:row>98</xdr:row>
                    <xdr:rowOff>0</xdr:rowOff>
                  </to>
                </anchor>
              </controlPr>
            </control>
          </mc:Choice>
        </mc:AlternateContent>
        <mc:AlternateContent xmlns:mc="http://schemas.openxmlformats.org/markup-compatibility/2006">
          <mc:Choice Requires="x14">
            <control shapeId="1450" r:id="rId24" name="Option Button 426">
              <controlPr defaultSize="0" autoFill="0" autoLine="0" autoPict="0" altText="">
                <anchor moveWithCells="1">
                  <from>
                    <xdr:col>14</xdr:col>
                    <xdr:colOff>200025</xdr:colOff>
                    <xdr:row>97</xdr:row>
                    <xdr:rowOff>9525</xdr:rowOff>
                  </from>
                  <to>
                    <xdr:col>15</xdr:col>
                    <xdr:colOff>114300</xdr:colOff>
                    <xdr:row>97</xdr:row>
                    <xdr:rowOff>247650</xdr:rowOff>
                  </to>
                </anchor>
              </controlPr>
            </control>
          </mc:Choice>
        </mc:AlternateContent>
        <mc:AlternateContent xmlns:mc="http://schemas.openxmlformats.org/markup-compatibility/2006">
          <mc:Choice Requires="x14">
            <control shapeId="1451" r:id="rId25" name="Option Button 427">
              <controlPr defaultSize="0" autoFill="0" autoLine="0" autoPict="0" altText="">
                <anchor moveWithCells="1">
                  <from>
                    <xdr:col>17</xdr:col>
                    <xdr:colOff>200025</xdr:colOff>
                    <xdr:row>97</xdr:row>
                    <xdr:rowOff>9525</xdr:rowOff>
                  </from>
                  <to>
                    <xdr:col>18</xdr:col>
                    <xdr:colOff>114300</xdr:colOff>
                    <xdr:row>98</xdr:row>
                    <xdr:rowOff>0</xdr:rowOff>
                  </to>
                </anchor>
              </controlPr>
            </control>
          </mc:Choice>
        </mc:AlternateContent>
        <mc:AlternateContent xmlns:mc="http://schemas.openxmlformats.org/markup-compatibility/2006">
          <mc:Choice Requires="x14">
            <control shapeId="1452" r:id="rId26" name="Option Button 428">
              <controlPr defaultSize="0" autoFill="0" autoLine="0" autoPict="0" altText="">
                <anchor moveWithCells="1">
                  <from>
                    <xdr:col>20</xdr:col>
                    <xdr:colOff>190500</xdr:colOff>
                    <xdr:row>97</xdr:row>
                    <xdr:rowOff>9525</xdr:rowOff>
                  </from>
                  <to>
                    <xdr:col>21</xdr:col>
                    <xdr:colOff>104775</xdr:colOff>
                    <xdr:row>98</xdr:row>
                    <xdr:rowOff>0</xdr:rowOff>
                  </to>
                </anchor>
              </controlPr>
            </control>
          </mc:Choice>
        </mc:AlternateContent>
        <mc:AlternateContent xmlns:mc="http://schemas.openxmlformats.org/markup-compatibility/2006">
          <mc:Choice Requires="x14">
            <control shapeId="1453" r:id="rId27" name="Option Button 429">
              <controlPr defaultSize="0" autoFill="0" autoLine="0" autoPict="0" altText="">
                <anchor moveWithCells="1">
                  <from>
                    <xdr:col>8</xdr:col>
                    <xdr:colOff>200025</xdr:colOff>
                    <xdr:row>98</xdr:row>
                    <xdr:rowOff>9525</xdr:rowOff>
                  </from>
                  <to>
                    <xdr:col>9</xdr:col>
                    <xdr:colOff>114300</xdr:colOff>
                    <xdr:row>99</xdr:row>
                    <xdr:rowOff>0</xdr:rowOff>
                  </to>
                </anchor>
              </controlPr>
            </control>
          </mc:Choice>
        </mc:AlternateContent>
        <mc:AlternateContent xmlns:mc="http://schemas.openxmlformats.org/markup-compatibility/2006">
          <mc:Choice Requires="x14">
            <control shapeId="1454" r:id="rId28" name="Option Button 430">
              <controlPr defaultSize="0" autoFill="0" autoLine="0" autoPict="0" altText="">
                <anchor moveWithCells="1">
                  <from>
                    <xdr:col>11</xdr:col>
                    <xdr:colOff>200025</xdr:colOff>
                    <xdr:row>98</xdr:row>
                    <xdr:rowOff>9525</xdr:rowOff>
                  </from>
                  <to>
                    <xdr:col>12</xdr:col>
                    <xdr:colOff>114300</xdr:colOff>
                    <xdr:row>99</xdr:row>
                    <xdr:rowOff>0</xdr:rowOff>
                  </to>
                </anchor>
              </controlPr>
            </control>
          </mc:Choice>
        </mc:AlternateContent>
        <mc:AlternateContent xmlns:mc="http://schemas.openxmlformats.org/markup-compatibility/2006">
          <mc:Choice Requires="x14">
            <control shapeId="1455" r:id="rId29" name="Option Button 431">
              <controlPr defaultSize="0" autoFill="0" autoLine="0" autoPict="0" altText="">
                <anchor moveWithCells="1">
                  <from>
                    <xdr:col>14</xdr:col>
                    <xdr:colOff>200025</xdr:colOff>
                    <xdr:row>98</xdr:row>
                    <xdr:rowOff>19050</xdr:rowOff>
                  </from>
                  <to>
                    <xdr:col>15</xdr:col>
                    <xdr:colOff>114300</xdr:colOff>
                    <xdr:row>99</xdr:row>
                    <xdr:rowOff>0</xdr:rowOff>
                  </to>
                </anchor>
              </controlPr>
            </control>
          </mc:Choice>
        </mc:AlternateContent>
        <mc:AlternateContent xmlns:mc="http://schemas.openxmlformats.org/markup-compatibility/2006">
          <mc:Choice Requires="x14">
            <control shapeId="1456" r:id="rId30" name="Option Button 432">
              <controlPr defaultSize="0" autoFill="0" autoLine="0" autoPict="0" altText="">
                <anchor moveWithCells="1">
                  <from>
                    <xdr:col>8</xdr:col>
                    <xdr:colOff>200025</xdr:colOff>
                    <xdr:row>99</xdr:row>
                    <xdr:rowOff>9525</xdr:rowOff>
                  </from>
                  <to>
                    <xdr:col>9</xdr:col>
                    <xdr:colOff>114300</xdr:colOff>
                    <xdr:row>100</xdr:row>
                    <xdr:rowOff>0</xdr:rowOff>
                  </to>
                </anchor>
              </controlPr>
            </control>
          </mc:Choice>
        </mc:AlternateContent>
        <mc:AlternateContent xmlns:mc="http://schemas.openxmlformats.org/markup-compatibility/2006">
          <mc:Choice Requires="x14">
            <control shapeId="1457" r:id="rId31" name="Option Button 433">
              <controlPr defaultSize="0" autoFill="0" autoLine="0" autoPict="0" altText="">
                <anchor moveWithCells="1">
                  <from>
                    <xdr:col>8</xdr:col>
                    <xdr:colOff>200025</xdr:colOff>
                    <xdr:row>102</xdr:row>
                    <xdr:rowOff>9525</xdr:rowOff>
                  </from>
                  <to>
                    <xdr:col>9</xdr:col>
                    <xdr:colOff>114300</xdr:colOff>
                    <xdr:row>103</xdr:row>
                    <xdr:rowOff>0</xdr:rowOff>
                  </to>
                </anchor>
              </controlPr>
            </control>
          </mc:Choice>
        </mc:AlternateContent>
        <mc:AlternateContent xmlns:mc="http://schemas.openxmlformats.org/markup-compatibility/2006">
          <mc:Choice Requires="x14">
            <control shapeId="1458" r:id="rId32" name="Option Button 434">
              <controlPr defaultSize="0" autoFill="0" autoLine="0" autoPict="0" altText="">
                <anchor moveWithCells="1">
                  <from>
                    <xdr:col>11</xdr:col>
                    <xdr:colOff>200025</xdr:colOff>
                    <xdr:row>102</xdr:row>
                    <xdr:rowOff>9525</xdr:rowOff>
                  </from>
                  <to>
                    <xdr:col>12</xdr:col>
                    <xdr:colOff>114300</xdr:colOff>
                    <xdr:row>103</xdr:row>
                    <xdr:rowOff>0</xdr:rowOff>
                  </to>
                </anchor>
              </controlPr>
            </control>
          </mc:Choice>
        </mc:AlternateContent>
        <mc:AlternateContent xmlns:mc="http://schemas.openxmlformats.org/markup-compatibility/2006">
          <mc:Choice Requires="x14">
            <control shapeId="1459" r:id="rId33" name="Option Button 435">
              <controlPr defaultSize="0" autoFill="0" autoLine="0" autoPict="0" altText="">
                <anchor moveWithCells="1">
                  <from>
                    <xdr:col>14</xdr:col>
                    <xdr:colOff>200025</xdr:colOff>
                    <xdr:row>102</xdr:row>
                    <xdr:rowOff>9525</xdr:rowOff>
                  </from>
                  <to>
                    <xdr:col>15</xdr:col>
                    <xdr:colOff>114300</xdr:colOff>
                    <xdr:row>103</xdr:row>
                    <xdr:rowOff>0</xdr:rowOff>
                  </to>
                </anchor>
              </controlPr>
            </control>
          </mc:Choice>
        </mc:AlternateContent>
        <mc:AlternateContent xmlns:mc="http://schemas.openxmlformats.org/markup-compatibility/2006">
          <mc:Choice Requires="x14">
            <control shapeId="1460" r:id="rId34" name="Option Button 436">
              <controlPr defaultSize="0" autoFill="0" autoLine="0" autoPict="0" altText="">
                <anchor moveWithCells="1">
                  <from>
                    <xdr:col>17</xdr:col>
                    <xdr:colOff>200025</xdr:colOff>
                    <xdr:row>102</xdr:row>
                    <xdr:rowOff>9525</xdr:rowOff>
                  </from>
                  <to>
                    <xdr:col>18</xdr:col>
                    <xdr:colOff>114300</xdr:colOff>
                    <xdr:row>103</xdr:row>
                    <xdr:rowOff>0</xdr:rowOff>
                  </to>
                </anchor>
              </controlPr>
            </control>
          </mc:Choice>
        </mc:AlternateContent>
        <mc:AlternateContent xmlns:mc="http://schemas.openxmlformats.org/markup-compatibility/2006">
          <mc:Choice Requires="x14">
            <control shapeId="1461" r:id="rId35" name="Option Button 437">
              <controlPr defaultSize="0" autoFill="0" autoLine="0" autoPict="0" altText="">
                <anchor moveWithCells="1">
                  <from>
                    <xdr:col>20</xdr:col>
                    <xdr:colOff>190500</xdr:colOff>
                    <xdr:row>102</xdr:row>
                    <xdr:rowOff>9525</xdr:rowOff>
                  </from>
                  <to>
                    <xdr:col>21</xdr:col>
                    <xdr:colOff>104775</xdr:colOff>
                    <xdr:row>103</xdr:row>
                    <xdr:rowOff>0</xdr:rowOff>
                  </to>
                </anchor>
              </controlPr>
            </control>
          </mc:Choice>
        </mc:AlternateContent>
        <mc:AlternateContent xmlns:mc="http://schemas.openxmlformats.org/markup-compatibility/2006">
          <mc:Choice Requires="x14">
            <control shapeId="1462" r:id="rId36" name="Option Button 438">
              <controlPr defaultSize="0" autoFill="0" autoLine="0" autoPict="0" altText="">
                <anchor moveWithCells="1">
                  <from>
                    <xdr:col>8</xdr:col>
                    <xdr:colOff>200025</xdr:colOff>
                    <xdr:row>105</xdr:row>
                    <xdr:rowOff>19050</xdr:rowOff>
                  </from>
                  <to>
                    <xdr:col>9</xdr:col>
                    <xdr:colOff>114300</xdr:colOff>
                    <xdr:row>106</xdr:row>
                    <xdr:rowOff>0</xdr:rowOff>
                  </to>
                </anchor>
              </controlPr>
            </control>
          </mc:Choice>
        </mc:AlternateContent>
        <mc:AlternateContent xmlns:mc="http://schemas.openxmlformats.org/markup-compatibility/2006">
          <mc:Choice Requires="x14">
            <control shapeId="1463" r:id="rId37" name="Option Button 439">
              <controlPr defaultSize="0" autoFill="0" autoLine="0" autoPict="0" altText="">
                <anchor moveWithCells="1">
                  <from>
                    <xdr:col>11</xdr:col>
                    <xdr:colOff>200025</xdr:colOff>
                    <xdr:row>105</xdr:row>
                    <xdr:rowOff>19050</xdr:rowOff>
                  </from>
                  <to>
                    <xdr:col>12</xdr:col>
                    <xdr:colOff>114300</xdr:colOff>
                    <xdr:row>106</xdr:row>
                    <xdr:rowOff>0</xdr:rowOff>
                  </to>
                </anchor>
              </controlPr>
            </control>
          </mc:Choice>
        </mc:AlternateContent>
        <mc:AlternateContent xmlns:mc="http://schemas.openxmlformats.org/markup-compatibility/2006">
          <mc:Choice Requires="x14">
            <control shapeId="1464" r:id="rId38" name="Option Button 440">
              <controlPr defaultSize="0" autoFill="0" autoLine="0" autoPict="0" altText="">
                <anchor moveWithCells="1">
                  <from>
                    <xdr:col>14</xdr:col>
                    <xdr:colOff>200025</xdr:colOff>
                    <xdr:row>105</xdr:row>
                    <xdr:rowOff>19050</xdr:rowOff>
                  </from>
                  <to>
                    <xdr:col>15</xdr:col>
                    <xdr:colOff>114300</xdr:colOff>
                    <xdr:row>106</xdr:row>
                    <xdr:rowOff>0</xdr:rowOff>
                  </to>
                </anchor>
              </controlPr>
            </control>
          </mc:Choice>
        </mc:AlternateContent>
        <mc:AlternateContent xmlns:mc="http://schemas.openxmlformats.org/markup-compatibility/2006">
          <mc:Choice Requires="x14">
            <control shapeId="1465" r:id="rId39" name="Option Button 441">
              <controlPr defaultSize="0" autoFill="0" autoLine="0" autoPict="0" altText="">
                <anchor moveWithCells="1">
                  <from>
                    <xdr:col>17</xdr:col>
                    <xdr:colOff>200025</xdr:colOff>
                    <xdr:row>105</xdr:row>
                    <xdr:rowOff>19050</xdr:rowOff>
                  </from>
                  <to>
                    <xdr:col>18</xdr:col>
                    <xdr:colOff>114300</xdr:colOff>
                    <xdr:row>106</xdr:row>
                    <xdr:rowOff>0</xdr:rowOff>
                  </to>
                </anchor>
              </controlPr>
            </control>
          </mc:Choice>
        </mc:AlternateContent>
        <mc:AlternateContent xmlns:mc="http://schemas.openxmlformats.org/markup-compatibility/2006">
          <mc:Choice Requires="x14">
            <control shapeId="1466" r:id="rId40" name="Option Button 442">
              <controlPr defaultSize="0" autoFill="0" autoLine="0" autoPict="0" altText="">
                <anchor moveWithCells="1">
                  <from>
                    <xdr:col>20</xdr:col>
                    <xdr:colOff>190500</xdr:colOff>
                    <xdr:row>98</xdr:row>
                    <xdr:rowOff>9525</xdr:rowOff>
                  </from>
                  <to>
                    <xdr:col>21</xdr:col>
                    <xdr:colOff>104775</xdr:colOff>
                    <xdr:row>99</xdr:row>
                    <xdr:rowOff>0</xdr:rowOff>
                  </to>
                </anchor>
              </controlPr>
            </control>
          </mc:Choice>
        </mc:AlternateContent>
        <mc:AlternateContent xmlns:mc="http://schemas.openxmlformats.org/markup-compatibility/2006">
          <mc:Choice Requires="x14">
            <control shapeId="1467" r:id="rId41" name="Option Button 443">
              <controlPr defaultSize="0" autoFill="0" autoLine="0" autoPict="0" altText="">
                <anchor moveWithCells="1">
                  <from>
                    <xdr:col>8</xdr:col>
                    <xdr:colOff>200025</xdr:colOff>
                    <xdr:row>106</xdr:row>
                    <xdr:rowOff>19050</xdr:rowOff>
                  </from>
                  <to>
                    <xdr:col>9</xdr:col>
                    <xdr:colOff>114300</xdr:colOff>
                    <xdr:row>107</xdr:row>
                    <xdr:rowOff>0</xdr:rowOff>
                  </to>
                </anchor>
              </controlPr>
            </control>
          </mc:Choice>
        </mc:AlternateContent>
        <mc:AlternateContent xmlns:mc="http://schemas.openxmlformats.org/markup-compatibility/2006">
          <mc:Choice Requires="x14">
            <control shapeId="1468" r:id="rId42" name="Option Button 444">
              <controlPr defaultSize="0" autoFill="0" autoLine="0" autoPict="0" altText="">
                <anchor moveWithCells="1">
                  <from>
                    <xdr:col>11</xdr:col>
                    <xdr:colOff>200025</xdr:colOff>
                    <xdr:row>106</xdr:row>
                    <xdr:rowOff>9525</xdr:rowOff>
                  </from>
                  <to>
                    <xdr:col>12</xdr:col>
                    <xdr:colOff>123825</xdr:colOff>
                    <xdr:row>106</xdr:row>
                    <xdr:rowOff>247650</xdr:rowOff>
                  </to>
                </anchor>
              </controlPr>
            </control>
          </mc:Choice>
        </mc:AlternateContent>
        <mc:AlternateContent xmlns:mc="http://schemas.openxmlformats.org/markup-compatibility/2006">
          <mc:Choice Requires="x14">
            <control shapeId="1469" r:id="rId43" name="Option Button 445">
              <controlPr defaultSize="0" autoFill="0" autoLine="0" autoPict="0" altText="">
                <anchor moveWithCells="1">
                  <from>
                    <xdr:col>8</xdr:col>
                    <xdr:colOff>200025</xdr:colOff>
                    <xdr:row>109</xdr:row>
                    <xdr:rowOff>0</xdr:rowOff>
                  </from>
                  <to>
                    <xdr:col>9</xdr:col>
                    <xdr:colOff>114300</xdr:colOff>
                    <xdr:row>109</xdr:row>
                    <xdr:rowOff>247650</xdr:rowOff>
                  </to>
                </anchor>
              </controlPr>
            </control>
          </mc:Choice>
        </mc:AlternateContent>
        <mc:AlternateContent xmlns:mc="http://schemas.openxmlformats.org/markup-compatibility/2006">
          <mc:Choice Requires="x14">
            <control shapeId="1470" r:id="rId44" name="Option Button 446">
              <controlPr defaultSize="0" autoFill="0" autoLine="0" autoPict="0" altText="">
                <anchor moveWithCells="1">
                  <from>
                    <xdr:col>11</xdr:col>
                    <xdr:colOff>200025</xdr:colOff>
                    <xdr:row>108</xdr:row>
                    <xdr:rowOff>47625</xdr:rowOff>
                  </from>
                  <to>
                    <xdr:col>12</xdr:col>
                    <xdr:colOff>114300</xdr:colOff>
                    <xdr:row>109</xdr:row>
                    <xdr:rowOff>238125</xdr:rowOff>
                  </to>
                </anchor>
              </controlPr>
            </control>
          </mc:Choice>
        </mc:AlternateContent>
        <mc:AlternateContent xmlns:mc="http://schemas.openxmlformats.org/markup-compatibility/2006">
          <mc:Choice Requires="x14">
            <control shapeId="1740" r:id="rId45" name="Option Button 716">
              <controlPr defaultSize="0" autoFill="0" autoLine="0" autoPict="0" altText="">
                <anchor moveWithCells="1">
                  <from>
                    <xdr:col>14</xdr:col>
                    <xdr:colOff>200025</xdr:colOff>
                    <xdr:row>109</xdr:row>
                    <xdr:rowOff>9525</xdr:rowOff>
                  </from>
                  <to>
                    <xdr:col>15</xdr:col>
                    <xdr:colOff>114300</xdr:colOff>
                    <xdr:row>110</xdr:row>
                    <xdr:rowOff>0</xdr:rowOff>
                  </to>
                </anchor>
              </controlPr>
            </control>
          </mc:Choice>
        </mc:AlternateContent>
        <mc:AlternateContent xmlns:mc="http://schemas.openxmlformats.org/markup-compatibility/2006">
          <mc:Choice Requires="x14">
            <control shapeId="1808" r:id="rId46" name="Check Box 784">
              <controlPr defaultSize="0" autoFill="0" autoLine="0" autoPict="0">
                <anchor moveWithCells="1">
                  <from>
                    <xdr:col>17</xdr:col>
                    <xdr:colOff>219075</xdr:colOff>
                    <xdr:row>118</xdr:row>
                    <xdr:rowOff>38100</xdr:rowOff>
                  </from>
                  <to>
                    <xdr:col>18</xdr:col>
                    <xdr:colOff>104775</xdr:colOff>
                    <xdr:row>120</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77" operator="notEqual" id="{EAC0126E-0C84-4E46-A2EC-EFEC496F48B6}">
            <xm:f>'C:\Users\BTP8\Desktop\kumamaru\福島用マニュアル\ASM\依頼書\[建材アスベスト分析依頼書.xlsx]リスト'!#REF!</xm:f>
            <x14:dxf>
              <font>
                <color rgb="FFFF0000"/>
              </font>
              <numFmt numFmtId="0" formatCode="General"/>
            </x14:dxf>
          </x14:cfRule>
          <xm:sqref>G92:N92</xm:sqref>
        </x14:conditionalFormatting>
        <x14:conditionalFormatting xmlns:xm="http://schemas.microsoft.com/office/excel/2006/main">
          <x14:cfRule type="expression" priority="47" id="{71AC77C0-278E-4E85-BE1B-EFC7926FD610}">
            <xm:f>AND('プルダウン（非表示予定）'!$A$61=9,$L$100="")</xm:f>
            <x14:dxf>
              <fill>
                <patternFill>
                  <bgColor theme="8" tint="0.79998168889431442"/>
                </patternFill>
              </fill>
            </x14:dxf>
          </x14:cfRule>
          <xm:sqref>L100:Q100</xm:sqref>
        </x14:conditionalFormatting>
        <x14:conditionalFormatting xmlns:xm="http://schemas.microsoft.com/office/excel/2006/main">
          <x14:cfRule type="expression" priority="30" id="{49A028DB-33D6-403C-B288-16164DD87970}">
            <xm:f>AND($O$107="",'プルダウン（非表示予定）'!$A$61=21)</xm:f>
            <x14:dxf>
              <fill>
                <patternFill>
                  <bgColor theme="8" tint="0.79998168889431442"/>
                </patternFill>
              </fill>
            </x14:dxf>
          </x14:cfRule>
          <xm:sqref>O107:T107</xm:sqref>
        </x14:conditionalFormatting>
        <x14:conditionalFormatting xmlns:xm="http://schemas.microsoft.com/office/excel/2006/main">
          <x14:cfRule type="expression" priority="145" id="{545B97DF-CDEF-4FAE-9847-D430E7A47616}">
            <xm:f>OR($G$83='プルダウン（非表示予定）'!$C$25,$G$83='プルダウン（非表示予定）'!$D$25,$G$83="")</xm:f>
            <x14:dxf>
              <font>
                <color theme="0"/>
              </font>
            </x14:dxf>
          </x14:cfRule>
          <xm:sqref>P64:AC81</xm:sqref>
        </x14:conditionalFormatting>
        <x14:conditionalFormatting xmlns:xm="http://schemas.microsoft.com/office/excel/2006/main">
          <x14:cfRule type="expression" priority="140" id="{10F32E02-2B9A-4049-BF77-5515C3168B99}">
            <xm:f>OR($G$82='プルダウン（非表示予定）'!$C$24,$G$82="")</xm:f>
            <x14:dxf>
              <font>
                <color theme="0"/>
              </font>
            </x14:dxf>
          </x14:cfRule>
          <xm:sqref>P34:AD43 P44:Q51 U44:AD51</xm:sqref>
        </x14:conditionalFormatting>
        <x14:conditionalFormatting xmlns:xm="http://schemas.microsoft.com/office/excel/2006/main">
          <x14:cfRule type="expression" priority="148" id="{915FB3EE-BBF7-415C-8D94-0F8A11FFB6A2}">
            <xm:f>$G$83='プルダウン（非表示予定）'!$E$25</xm:f>
            <x14:dxf>
              <border>
                <left style="thin">
                  <color auto="1"/>
                </left>
                <vertical/>
                <horizontal/>
              </border>
            </x14:dxf>
          </x14:cfRule>
          <xm:sqref>Q74:S81</xm:sqref>
        </x14:conditionalFormatting>
        <x14:conditionalFormatting xmlns:xm="http://schemas.microsoft.com/office/excel/2006/main">
          <x14:cfRule type="expression" priority="141" id="{CD032840-9B04-48E1-A624-9E0F52469293}">
            <xm:f>$G$82='プルダウン（非表示予定）'!$D$24</xm:f>
            <x14:dxf>
              <border>
                <left style="thin">
                  <color auto="1"/>
                </left>
                <vertical/>
                <horizontal/>
              </border>
            </x14:dxf>
          </x14:cfRule>
          <xm:sqref>Q44:T51</xm:sqref>
        </x14:conditionalFormatting>
        <x14:conditionalFormatting xmlns:xm="http://schemas.microsoft.com/office/excel/2006/main">
          <x14:cfRule type="expression" priority="147" id="{5183FF6E-8048-44D0-954D-B975EC0542D3}">
            <xm:f>$G$83='プルダウン（非表示予定）'!$E$25</xm:f>
            <x14:dxf>
              <border>
                <top style="thin">
                  <color auto="1"/>
                </top>
                <bottom style="thin">
                  <color auto="1"/>
                </bottom>
                <vertical/>
                <horizontal/>
              </border>
            </x14:dxf>
          </x14:cfRule>
          <xm:sqref>Q74:U81</xm:sqref>
        </x14:conditionalFormatting>
        <x14:conditionalFormatting xmlns:xm="http://schemas.microsoft.com/office/excel/2006/main">
          <x14:cfRule type="expression" priority="142" id="{A1EAC48A-A1C9-4AE0-97AB-385B3AEFECCD}">
            <xm:f>$G$82='プルダウン（非表示予定）'!$D$24</xm:f>
            <x14:dxf>
              <border>
                <top style="thin">
                  <color auto="1"/>
                </top>
                <bottom style="thin">
                  <color auto="1"/>
                </bottom>
                <vertical/>
                <horizontal/>
              </border>
            </x14:dxf>
          </x14:cfRule>
          <xm:sqref>Q44:AC51</xm:sqref>
        </x14:conditionalFormatting>
        <x14:conditionalFormatting xmlns:xm="http://schemas.microsoft.com/office/excel/2006/main">
          <x14:cfRule type="expression" priority="29" id="{89802829-CA6F-4A21-8E8E-9E60437EAFF6}">
            <xm:f>AND($R$110="",'プルダウン（非表示予定）'!$A$61=24)</xm:f>
            <x14:dxf>
              <fill>
                <patternFill>
                  <bgColor theme="8" tint="0.79998168889431442"/>
                </patternFill>
              </fill>
            </x14:dxf>
          </x14:cfRule>
          <xm:sqref>R110:W110</xm:sqref>
        </x14:conditionalFormatting>
        <x14:conditionalFormatting xmlns:xm="http://schemas.microsoft.com/office/excel/2006/main">
          <x14:cfRule type="expression" priority="66" id="{72687F76-8CE0-46AE-B0C1-1BD447C087EF}">
            <xm:f>OR($G$82='プルダウン（非表示予定）'!$C$24,$G$82="")</xm:f>
            <x14:dxf>
              <fill>
                <patternFill>
                  <bgColor theme="0"/>
                </patternFill>
              </fill>
            </x14:dxf>
          </x14:cfRule>
          <x14:cfRule type="expression" priority="143" id="{50F3C8CD-C154-494A-ABAC-68960C53176D}">
            <xm:f>$G$82='プルダウン（非表示予定）'!$D$24</xm:f>
            <x14:dxf>
              <border>
                <left style="thin">
                  <color auto="1"/>
                </left>
                <right style="thin">
                  <color auto="1"/>
                </right>
                <vertical/>
                <horizontal/>
              </border>
            </x14:dxf>
          </x14:cfRule>
          <xm:sqref>V44:AC51</xm:sqref>
        </x14:conditionalFormatting>
        <x14:conditionalFormatting xmlns:xm="http://schemas.microsoft.com/office/excel/2006/main">
          <x14:cfRule type="expression" priority="65" id="{990CD5C8-7545-4B77-A371-C8C877EA16FF}">
            <xm:f>OR($G$83='プルダウン（非表示予定）'!$C$25,$G$83='プルダウン（非表示予定）'!$D$25,$G$83="")</xm:f>
            <x14:dxf>
              <fill>
                <patternFill>
                  <bgColor theme="0"/>
                </patternFill>
              </fill>
            </x14:dxf>
          </x14:cfRule>
          <x14:cfRule type="expression" priority="146" id="{5BB31AEC-C545-4188-A979-0CFBDB02096A}">
            <xm:f>$G$83='プルダウン（非表示予定）'!$E$25</xm:f>
            <x14:dxf>
              <border>
                <left style="thin">
                  <color auto="1"/>
                </left>
                <right style="thin">
                  <color auto="1"/>
                </right>
                <top style="thin">
                  <color auto="1"/>
                </top>
                <bottom style="thin">
                  <color auto="1"/>
                </bottom>
                <vertical/>
                <horizontal/>
              </border>
            </x14:dxf>
          </x14:cfRule>
          <xm:sqref>V74:AC81</xm:sqref>
        </x14:conditionalFormatting>
        <x14:conditionalFormatting xmlns:xm="http://schemas.microsoft.com/office/excel/2006/main">
          <x14:cfRule type="expression" priority="25" id="{EDD5040B-3EBC-4269-B30B-A8DBE897B05F}">
            <xm:f>#REF!='\\10.81.11.170\Personal\Users\BTP8\Desktop\kumamaru\福島用マニュアル\ASM\依頼書\汎用\[【ゲルマ分析依頼用紙】 提案1-17試料情報は別シート.xlsx]プルダウン（非表示予定）'!#REF!</xm:f>
            <x14:dxf>
              <font>
                <b/>
                <i val="0"/>
                <color auto="1"/>
              </font>
              <fill>
                <patternFill>
                  <bgColor theme="0"/>
                </patternFill>
              </fill>
            </x14:dxf>
          </x14:cfRule>
          <xm:sqref>AB135</xm:sqref>
        </x14:conditionalFormatting>
        <x14:conditionalFormatting xmlns:xm="http://schemas.microsoft.com/office/excel/2006/main">
          <x14:cfRule type="expression" priority="26" id="{8EEEE685-AA96-4785-844C-08856155E591}">
            <xm:f>#REF!='\\10.81.11.170\Personal\Users\BTP8\Desktop\kumamaru\福島用マニュアル\ASM\依頼書\汎用\[【ゲルマ分析依頼用紙】 提案1-12.xlsx]プルダウン（非表示予定）'!#REF!</xm:f>
            <x14:dxf>
              <font>
                <b/>
                <i val="0"/>
                <color auto="1"/>
              </font>
              <fill>
                <patternFill>
                  <bgColor theme="0"/>
                </patternFill>
              </fill>
            </x14:dxf>
          </x14:cfRule>
          <xm:sqref>AB137</xm:sqref>
        </x14:conditionalFormatting>
      </x14:conditionalFormattings>
    </ext>
    <ext xmlns:x14="http://schemas.microsoft.com/office/spreadsheetml/2009/9/main" uri="{CCE6A557-97BC-4b89-ADB6-D9C93CAAB3DF}">
      <x14:dataValidations xmlns:xm="http://schemas.microsoft.com/office/excel/2006/main" xWindow="624" yWindow="361" count="13">
        <x14:dataValidation type="list" allowBlank="1" showErrorMessage="1" errorTitle="選択してください" error="FAX_x000a_メール(PDF)_x000a_メール(データ)_x000a__x000a_選択してください" promptTitle="速報方法" prompt="・FAX_x000a_・メール" xr:uid="{00000000-0002-0000-0000-00001A000000}">
          <x14:formula1>
            <xm:f>'プルダウン（非表示予定）'!$C$17:$D$17</xm:f>
          </x14:formula1>
          <xm:sqref>G90:N90</xm:sqref>
        </x14:dataValidation>
        <x14:dataValidation type="list" errorStyle="information" imeMode="off" allowBlank="1" promptTitle="【成績書部数】" prompt="_x000a_1～3部　選択式_x000a_4部以上は応相談" xr:uid="{00000000-0002-0000-0000-00001B000000}">
          <x14:formula1>
            <xm:f>'プルダウン（非表示予定）'!$C$20:$F$20</xm:f>
          </x14:formula1>
          <xm:sqref>G78:N78</xm:sqref>
        </x14:dataValidation>
        <x14:dataValidation type="list" imeMode="off" allowBlank="1" showInputMessage="1" xr:uid="{00000000-0002-0000-0000-00001C000000}">
          <x14:formula1>
            <xm:f>'プルダウン（非表示予定）'!$C$23:$D$23</xm:f>
          </x14:formula1>
          <xm:sqref>G80</xm:sqref>
        </x14:dataValidation>
        <x14:dataValidation type="list" imeMode="disabled" allowBlank="1" errorTitle="選択してください" error="FAX_x000a_メール(PDF)_x000a_メール(データ)_x000a__x000a_選択してください" promptTitle="　[長期保管希望時]　希望保管日数をご入力ください。" prompt="_x000a_　試料数が大量な場合、又は半年を超える保管を_x000a__x000a_　ご希望される場合は、事前に調整させて頂く場合ございます。" xr:uid="{00000000-0002-0000-0000-00001D000000}">
          <x14:formula1>
            <xm:f>'プルダウン（非表示予定）'!$C$19:$E$19</xm:f>
          </x14:formula1>
          <xm:sqref>G91:N91</xm:sqref>
        </x14:dataValidation>
        <x14:dataValidation type="list" allowBlank="1" prompt="【通常】2営業日_x000a_【特急】受注確定AM　当日報告_x000a_　　　　受注確定PM　翌営業日_x000a__x000a_【速報日指定希望時】希望日をご入力ください。_x000a__x000a_※ご依頼試料数及び弊社受入業務量により、_x000a_　調整させて頂く場合がございます 。_x000a_" xr:uid="{00000000-0002-0000-0000-00001E000000}">
          <x14:formula1>
            <xm:f>'プルダウン（非表示予定）'!$C$16:$D$16</xm:f>
          </x14:formula1>
          <xm:sqref>G89:N89</xm:sqref>
        </x14:dataValidation>
        <x14:dataValidation type="list" allowBlank="1" showInputMessage="1" xr:uid="{00000000-0002-0000-0000-00001F000000}">
          <x14:formula1>
            <xm:f>'プルダウン（非表示予定）'!$C$29:$E$29</xm:f>
          </x14:formula1>
          <xm:sqref>AR85:AY85 AR123:AY123</xm:sqref>
        </x14:dataValidation>
        <x14:dataValidation type="list" imeMode="off" allowBlank="1" showInputMessage="1" showErrorMessage="1" xr:uid="{00000000-0002-0000-0000-000020000000}">
          <x14:formula1>
            <xm:f>'プルダウン（非表示予定）'!$C$21:$D$21</xm:f>
          </x14:formula1>
          <xm:sqref>G79:N79</xm:sqref>
        </x14:dataValidation>
        <x14:dataValidation type="list" allowBlank="1" showInputMessage="1" showErrorMessage="1" xr:uid="{00000000-0002-0000-0000-000021000000}">
          <x14:formula1>
            <xm:f>'プルダウン（非表示予定）'!$C$33:$K$33</xm:f>
          </x14:formula1>
          <xm:sqref>T238:U238</xm:sqref>
        </x14:dataValidation>
        <x14:dataValidation type="list" allowBlank="1" showInputMessage="1" xr:uid="{00000000-0002-0000-0000-000022000000}">
          <x14:formula1>
            <xm:f>'プルダウン（非表示予定）'!$B$62:$B$85</xm:f>
          </x14:formula1>
          <xm:sqref>R138:S237</xm:sqref>
        </x14:dataValidation>
        <x14:dataValidation type="list" allowBlank="1" showInputMessage="1" showErrorMessage="1" errorTitle="選択してください" xr:uid="{00000000-0002-0000-0000-000023000000}">
          <x14:formula1>
            <xm:f>'プルダウン（非表示予定）'!$C$44:$F$44</xm:f>
          </x14:formula1>
          <xm:sqref>G81:N81</xm:sqref>
        </x14:dataValidation>
        <x14:dataValidation type="list" allowBlank="1" showErrorMessage="1" errorTitle="選択してください" promptTitle="　" prompt="　お客様情報と異なる場合は　　　　　_x000a_　その他送付先宛”をご選択いただき　　　　　　　　　_x000a_　　　右側に表示される【成績書送付先情報】　　　　　　　　　　　　　　　　　　　　　　　　　　　_x000a_　をご入力ください。　　　　　　　　　　　　　　　　　　　　　　　　　　　　　　　　　　　　　　　　　　" xr:uid="{00000000-0002-0000-0000-000024000000}">
          <x14:formula1>
            <xm:f>'プルダウン（非表示予定）'!$C$24:$D$24</xm:f>
          </x14:formula1>
          <xm:sqref>G82:N82</xm:sqref>
        </x14:dataValidation>
        <x14:dataValidation type="list" allowBlank="1" showInputMessage="1" showErrorMessage="1" errorTitle="選択してください" xr:uid="{00000000-0002-0000-0000-000025000000}">
          <x14:formula1>
            <xm:f>'プルダウン（非表示予定）'!$C$25:$E$25</xm:f>
          </x14:formula1>
          <xm:sqref>G83:N83</xm:sqref>
        </x14:dataValidation>
        <x14:dataValidation type="list" allowBlank="1" showInputMessage="1" xr:uid="{00000000-0002-0000-0000-000026000000}">
          <x14:formula1>
            <xm:f>'プルダウン（非表示予定）'!$J$50:$J$58</xm:f>
          </x14:formula1>
          <xm:sqref>V138:W237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113"/>
  <sheetViews>
    <sheetView showGridLines="0" zoomScaleNormal="100" zoomScaleSheetLayoutView="100" workbookViewId="0">
      <pane ySplit="12" topLeftCell="A13" activePane="bottomLeft" state="frozen"/>
      <selection pane="bottomLeft" sqref="A1:I1"/>
    </sheetView>
  </sheetViews>
  <sheetFormatPr defaultColWidth="0" defaultRowHeight="0" customHeight="1" zeroHeight="1"/>
  <cols>
    <col min="1" max="1" width="5.75" style="156" customWidth="1"/>
    <col min="2" max="8" width="5.125" style="75" customWidth="1"/>
    <col min="9" max="9" width="13" style="75" customWidth="1"/>
    <col min="10" max="10" width="10.625" style="75" customWidth="1"/>
    <col min="11" max="11" width="11.75" style="75" customWidth="1"/>
    <col min="12" max="12" width="13.875" style="75" customWidth="1"/>
    <col min="13" max="13" width="10.125" style="75" customWidth="1"/>
    <col min="14" max="14" width="12.5" style="250" customWidth="1"/>
    <col min="15" max="16" width="10.125" style="75" customWidth="1"/>
    <col min="17" max="18" width="10.125" style="75" hidden="1" customWidth="1"/>
    <col min="19" max="19" width="3.875" style="75" hidden="1" customWidth="1"/>
    <col min="20" max="20" width="11.625" style="75" hidden="1" customWidth="1"/>
    <col min="21" max="16384" width="9" style="75" hidden="1"/>
  </cols>
  <sheetData>
    <row r="1" spans="1:21" ht="30">
      <c r="A1" s="595" t="s">
        <v>456</v>
      </c>
      <c r="B1" s="595"/>
      <c r="C1" s="595"/>
      <c r="D1" s="595"/>
      <c r="E1" s="595"/>
      <c r="F1" s="595"/>
      <c r="G1" s="595"/>
      <c r="H1" s="595"/>
      <c r="I1" s="595"/>
      <c r="J1" s="583" t="str">
        <f>IF($C$13="","",HYPERLINK("#印刷画面!A1","　　印刷画面へ　　"))</f>
        <v/>
      </c>
      <c r="K1" s="583"/>
      <c r="L1" s="583"/>
      <c r="M1" s="583"/>
      <c r="N1" s="583"/>
    </row>
    <row r="2" spans="1:21" ht="22.5" customHeight="1">
      <c r="A2" s="87" t="s">
        <v>469</v>
      </c>
      <c r="J2" s="583"/>
      <c r="K2" s="583"/>
      <c r="L2" s="583"/>
      <c r="M2" s="583"/>
      <c r="N2" s="583"/>
      <c r="P2" s="88"/>
    </row>
    <row r="3" spans="1:21" s="47" customFormat="1" ht="20.100000000000001" hidden="1" customHeight="1">
      <c r="A3" s="46"/>
      <c r="B3" s="75"/>
      <c r="C3" s="75"/>
      <c r="D3" s="75"/>
      <c r="E3" s="75"/>
      <c r="F3" s="75"/>
      <c r="G3" s="75"/>
      <c r="H3" s="75"/>
      <c r="I3" s="75"/>
      <c r="J3" s="583"/>
      <c r="K3" s="583"/>
      <c r="L3" s="583"/>
      <c r="M3" s="583"/>
      <c r="N3" s="583"/>
      <c r="O3" s="75"/>
      <c r="P3" s="75"/>
      <c r="Q3" s="75"/>
    </row>
    <row r="4" spans="1:21" s="47" customFormat="1" ht="19.5" hidden="1" customHeight="1">
      <c r="A4" s="57"/>
      <c r="C4" s="75"/>
      <c r="D4" s="75"/>
      <c r="E4" s="75"/>
      <c r="F4" s="75"/>
      <c r="G4" s="75"/>
      <c r="H4" s="75"/>
      <c r="I4" s="75"/>
      <c r="J4" s="75"/>
      <c r="K4" s="75"/>
      <c r="L4" s="75"/>
      <c r="M4" s="75"/>
      <c r="N4" s="250"/>
      <c r="O4" s="75"/>
      <c r="P4" s="75"/>
      <c r="Q4" s="75"/>
    </row>
    <row r="5" spans="1:21" s="47" customFormat="1" ht="10.5" customHeight="1">
      <c r="A5" s="46"/>
      <c r="B5" s="75"/>
      <c r="C5" s="75"/>
      <c r="D5" s="75"/>
      <c r="E5" s="75"/>
      <c r="F5" s="75"/>
      <c r="G5" s="75"/>
      <c r="H5" s="75"/>
      <c r="I5" s="75"/>
    </row>
    <row r="6" spans="1:21" s="47" customFormat="1" ht="20.25" customHeight="1">
      <c r="A6" s="46" t="s">
        <v>482</v>
      </c>
      <c r="C6" s="119"/>
      <c r="D6" s="119"/>
      <c r="E6" s="190"/>
      <c r="F6" s="162"/>
      <c r="G6" s="74"/>
      <c r="H6" s="74"/>
      <c r="I6" s="74"/>
      <c r="J6" s="590" t="str">
        <f>IF($C$13="","",HYPERLINK("#依頼入力フォーム!A128","　　前へ戻る　　"))</f>
        <v/>
      </c>
      <c r="K6" s="590"/>
      <c r="M6" s="590" t="str">
        <f>IF($C$13="","",HYPERLINK("#印刷画面!A1","　　次の画面へ　　"))</f>
        <v/>
      </c>
      <c r="N6" s="590"/>
    </row>
    <row r="7" spans="1:21" s="47" customFormat="1" ht="14.25" customHeight="1">
      <c r="A7" s="57"/>
      <c r="C7" s="119"/>
      <c r="D7" s="119"/>
      <c r="E7" s="190"/>
      <c r="F7" s="162"/>
      <c r="G7" s="74"/>
      <c r="H7" s="74"/>
      <c r="I7" s="74"/>
      <c r="J7" s="590"/>
      <c r="K7" s="590"/>
      <c r="M7" s="590"/>
      <c r="N7" s="590"/>
    </row>
    <row r="8" spans="1:21" s="47" customFormat="1" ht="14.25" customHeight="1">
      <c r="A8" s="57"/>
      <c r="B8" s="76" t="s">
        <v>483</v>
      </c>
      <c r="C8" s="119"/>
      <c r="D8" s="119"/>
      <c r="E8" s="190"/>
      <c r="F8" s="162"/>
      <c r="G8" s="74"/>
      <c r="H8" s="74"/>
      <c r="I8" s="74"/>
      <c r="J8" s="237"/>
      <c r="K8" s="237"/>
      <c r="L8" s="237"/>
      <c r="M8" s="237"/>
      <c r="N8" s="237"/>
      <c r="O8" s="237"/>
      <c r="P8" s="237"/>
      <c r="Q8" s="237"/>
      <c r="T8" s="47" t="s">
        <v>419</v>
      </c>
      <c r="U8" s="47" t="s">
        <v>418</v>
      </c>
    </row>
    <row r="9" spans="1:21" s="47" customFormat="1" ht="14.25" customHeight="1">
      <c r="A9" s="57"/>
      <c r="B9" s="241" t="s">
        <v>557</v>
      </c>
      <c r="N9" s="251"/>
      <c r="T9" s="47">
        <f>COUNTIF(依頼入力フォーム!G125,"*秒*")</f>
        <v>0</v>
      </c>
      <c r="U9" s="47">
        <f>COUNTIF(依頼入力フォーム!G125,"*減衰*")</f>
        <v>0</v>
      </c>
    </row>
    <row r="10" spans="1:21" s="47" customFormat="1" ht="17.25" customHeight="1">
      <c r="A10" s="57"/>
      <c r="B10" s="584" t="s">
        <v>51</v>
      </c>
      <c r="C10" s="479" t="s">
        <v>52</v>
      </c>
      <c r="D10" s="480"/>
      <c r="E10" s="480"/>
      <c r="F10" s="480"/>
      <c r="G10" s="480"/>
      <c r="H10" s="527"/>
      <c r="I10" s="593" t="s">
        <v>92</v>
      </c>
      <c r="J10" s="584" t="s">
        <v>172</v>
      </c>
      <c r="K10" s="584" t="s">
        <v>173</v>
      </c>
      <c r="L10" s="584" t="s">
        <v>448</v>
      </c>
      <c r="M10" s="584" t="s">
        <v>289</v>
      </c>
      <c r="N10" s="591" t="s">
        <v>290</v>
      </c>
      <c r="O10" s="584" t="s">
        <v>291</v>
      </c>
    </row>
    <row r="11" spans="1:21" s="47" customFormat="1" ht="17.25" customHeight="1">
      <c r="A11" s="57"/>
      <c r="B11" s="585"/>
      <c r="C11" s="481"/>
      <c r="D11" s="482"/>
      <c r="E11" s="482"/>
      <c r="F11" s="482"/>
      <c r="G11" s="482"/>
      <c r="H11" s="528"/>
      <c r="I11" s="594"/>
      <c r="J11" s="585"/>
      <c r="K11" s="585"/>
      <c r="L11" s="585"/>
      <c r="M11" s="585"/>
      <c r="N11" s="592"/>
      <c r="O11" s="585"/>
      <c r="R11" s="392" t="s">
        <v>416</v>
      </c>
    </row>
    <row r="12" spans="1:21" s="47" customFormat="1" ht="24.75" customHeight="1">
      <c r="A12" s="57"/>
      <c r="B12" s="242" t="s">
        <v>302</v>
      </c>
      <c r="C12" s="414" t="s">
        <v>303</v>
      </c>
      <c r="D12" s="415"/>
      <c r="E12" s="415"/>
      <c r="F12" s="415"/>
      <c r="G12" s="415"/>
      <c r="H12" s="589"/>
      <c r="I12" s="284" t="s">
        <v>102</v>
      </c>
      <c r="J12" s="252" t="s">
        <v>175</v>
      </c>
      <c r="K12" s="252" t="s">
        <v>176</v>
      </c>
      <c r="L12" s="339">
        <v>30000</v>
      </c>
      <c r="M12" s="339">
        <v>20</v>
      </c>
      <c r="N12" s="339">
        <v>50</v>
      </c>
      <c r="O12" s="340">
        <v>4.5</v>
      </c>
      <c r="R12" s="392"/>
      <c r="T12" s="47" t="s">
        <v>417</v>
      </c>
    </row>
    <row r="13" spans="1:21" s="47" customFormat="1" ht="35.25" customHeight="1">
      <c r="A13" s="57"/>
      <c r="B13" s="246">
        <v>1</v>
      </c>
      <c r="C13" s="586" t="str">
        <f>IF(依頼入力フォーム!C138="","",依頼入力フォーム!C138)</f>
        <v/>
      </c>
      <c r="D13" s="587"/>
      <c r="E13" s="587"/>
      <c r="F13" s="587"/>
      <c r="G13" s="587"/>
      <c r="H13" s="588"/>
      <c r="I13" s="334"/>
      <c r="J13" s="332"/>
      <c r="K13" s="332"/>
      <c r="L13" s="332"/>
      <c r="M13" s="332"/>
      <c r="N13" s="332"/>
      <c r="O13" s="333"/>
      <c r="R13" s="47" t="str">
        <f>IF(C13="","",IF(OR(T13&gt;0,$T$9&gt;0),$T$12,IF($U$9&gt;0,$U$8,"無")))</f>
        <v/>
      </c>
      <c r="T13" s="47">
        <f t="shared" ref="T13:T44" si="0">COUNT(L13)</f>
        <v>0</v>
      </c>
    </row>
    <row r="14" spans="1:21" s="47" customFormat="1" ht="35.25" customHeight="1">
      <c r="A14" s="57"/>
      <c r="B14" s="246">
        <v>2</v>
      </c>
      <c r="C14" s="586" t="str">
        <f>IF(依頼入力フォーム!C139="","",依頼入力フォーム!C139)</f>
        <v/>
      </c>
      <c r="D14" s="587"/>
      <c r="E14" s="587"/>
      <c r="F14" s="587"/>
      <c r="G14" s="587"/>
      <c r="H14" s="588"/>
      <c r="I14" s="334"/>
      <c r="J14" s="332"/>
      <c r="K14" s="332"/>
      <c r="L14" s="332"/>
      <c r="M14" s="332"/>
      <c r="N14" s="332"/>
      <c r="O14" s="333"/>
      <c r="R14" s="47" t="str">
        <f t="shared" ref="R14:R77" si="1">IF(C14="","",IF(OR(T14&gt;0,$T$9&gt;0),$T$12,IF($U$9&gt;0,$U$8,"無")))</f>
        <v/>
      </c>
      <c r="T14" s="47">
        <f t="shared" si="0"/>
        <v>0</v>
      </c>
    </row>
    <row r="15" spans="1:21" s="47" customFormat="1" ht="35.25" customHeight="1">
      <c r="A15" s="57"/>
      <c r="B15" s="246">
        <v>3</v>
      </c>
      <c r="C15" s="586" t="str">
        <f>IF(依頼入力フォーム!C140="","",依頼入力フォーム!C140)</f>
        <v/>
      </c>
      <c r="D15" s="587"/>
      <c r="E15" s="587"/>
      <c r="F15" s="587"/>
      <c r="G15" s="587"/>
      <c r="H15" s="588"/>
      <c r="I15" s="334"/>
      <c r="J15" s="332"/>
      <c r="K15" s="332"/>
      <c r="L15" s="332"/>
      <c r="M15" s="332"/>
      <c r="N15" s="332"/>
      <c r="O15" s="333"/>
      <c r="R15" s="47" t="str">
        <f t="shared" si="1"/>
        <v/>
      </c>
      <c r="T15" s="47">
        <f t="shared" si="0"/>
        <v>0</v>
      </c>
    </row>
    <row r="16" spans="1:21" s="47" customFormat="1" ht="35.25" customHeight="1">
      <c r="A16" s="57"/>
      <c r="B16" s="246">
        <v>4</v>
      </c>
      <c r="C16" s="586" t="str">
        <f>IF(依頼入力フォーム!C141="","",依頼入力フォーム!C141)</f>
        <v/>
      </c>
      <c r="D16" s="587"/>
      <c r="E16" s="587"/>
      <c r="F16" s="587"/>
      <c r="G16" s="587"/>
      <c r="H16" s="588"/>
      <c r="I16" s="334"/>
      <c r="J16" s="332"/>
      <c r="K16" s="332"/>
      <c r="L16" s="332"/>
      <c r="M16" s="332"/>
      <c r="N16" s="332"/>
      <c r="O16" s="333"/>
      <c r="R16" s="47" t="str">
        <f t="shared" si="1"/>
        <v/>
      </c>
      <c r="T16" s="47">
        <f t="shared" si="0"/>
        <v>0</v>
      </c>
    </row>
    <row r="17" spans="1:20" s="47" customFormat="1" ht="35.25" customHeight="1">
      <c r="A17" s="57"/>
      <c r="B17" s="246">
        <v>5</v>
      </c>
      <c r="C17" s="586" t="str">
        <f>IF(依頼入力フォーム!C142="","",依頼入力フォーム!C142)</f>
        <v/>
      </c>
      <c r="D17" s="587"/>
      <c r="E17" s="587"/>
      <c r="F17" s="587"/>
      <c r="G17" s="587"/>
      <c r="H17" s="588"/>
      <c r="I17" s="334"/>
      <c r="J17" s="332"/>
      <c r="K17" s="332"/>
      <c r="L17" s="332"/>
      <c r="M17" s="332"/>
      <c r="N17" s="332"/>
      <c r="O17" s="333"/>
      <c r="R17" s="47" t="str">
        <f t="shared" si="1"/>
        <v/>
      </c>
      <c r="T17" s="47">
        <f t="shared" si="0"/>
        <v>0</v>
      </c>
    </row>
    <row r="18" spans="1:20" s="47" customFormat="1" ht="35.25" customHeight="1">
      <c r="A18" s="57"/>
      <c r="B18" s="246">
        <v>6</v>
      </c>
      <c r="C18" s="586" t="str">
        <f>IF(依頼入力フォーム!C143="","",依頼入力フォーム!C143)</f>
        <v/>
      </c>
      <c r="D18" s="587"/>
      <c r="E18" s="587"/>
      <c r="F18" s="587"/>
      <c r="G18" s="587"/>
      <c r="H18" s="588"/>
      <c r="I18" s="334"/>
      <c r="J18" s="332"/>
      <c r="K18" s="332"/>
      <c r="L18" s="332"/>
      <c r="M18" s="332"/>
      <c r="N18" s="332"/>
      <c r="O18" s="333"/>
      <c r="R18" s="47" t="str">
        <f t="shared" si="1"/>
        <v/>
      </c>
      <c r="T18" s="47">
        <f t="shared" si="0"/>
        <v>0</v>
      </c>
    </row>
    <row r="19" spans="1:20" s="47" customFormat="1" ht="35.25" customHeight="1">
      <c r="A19" s="57"/>
      <c r="B19" s="246">
        <v>7</v>
      </c>
      <c r="C19" s="586" t="str">
        <f>IF(依頼入力フォーム!C144="","",依頼入力フォーム!C144)</f>
        <v/>
      </c>
      <c r="D19" s="587"/>
      <c r="E19" s="587"/>
      <c r="F19" s="587"/>
      <c r="G19" s="587"/>
      <c r="H19" s="588"/>
      <c r="I19" s="334"/>
      <c r="J19" s="332"/>
      <c r="K19" s="332"/>
      <c r="L19" s="332"/>
      <c r="M19" s="332"/>
      <c r="N19" s="332"/>
      <c r="O19" s="333"/>
      <c r="R19" s="47" t="str">
        <f t="shared" si="1"/>
        <v/>
      </c>
      <c r="T19" s="47">
        <f t="shared" si="0"/>
        <v>0</v>
      </c>
    </row>
    <row r="20" spans="1:20" s="47" customFormat="1" ht="35.25" customHeight="1">
      <c r="A20" s="57"/>
      <c r="B20" s="246">
        <v>8</v>
      </c>
      <c r="C20" s="586" t="str">
        <f>IF(依頼入力フォーム!C145="","",依頼入力フォーム!C145)</f>
        <v/>
      </c>
      <c r="D20" s="587"/>
      <c r="E20" s="587"/>
      <c r="F20" s="587"/>
      <c r="G20" s="587"/>
      <c r="H20" s="588"/>
      <c r="I20" s="334"/>
      <c r="J20" s="332"/>
      <c r="K20" s="332"/>
      <c r="L20" s="332"/>
      <c r="M20" s="332"/>
      <c r="N20" s="332"/>
      <c r="O20" s="333"/>
      <c r="R20" s="47" t="str">
        <f t="shared" si="1"/>
        <v/>
      </c>
      <c r="T20" s="47">
        <f t="shared" si="0"/>
        <v>0</v>
      </c>
    </row>
    <row r="21" spans="1:20" s="47" customFormat="1" ht="35.25" customHeight="1">
      <c r="A21" s="57"/>
      <c r="B21" s="246">
        <v>9</v>
      </c>
      <c r="C21" s="586" t="str">
        <f>IF(依頼入力フォーム!C146="","",依頼入力フォーム!C146)</f>
        <v/>
      </c>
      <c r="D21" s="587"/>
      <c r="E21" s="587"/>
      <c r="F21" s="587"/>
      <c r="G21" s="587"/>
      <c r="H21" s="588"/>
      <c r="I21" s="334"/>
      <c r="J21" s="332"/>
      <c r="K21" s="332"/>
      <c r="L21" s="332"/>
      <c r="M21" s="332"/>
      <c r="N21" s="332"/>
      <c r="O21" s="333"/>
      <c r="R21" s="47" t="str">
        <f t="shared" si="1"/>
        <v/>
      </c>
      <c r="T21" s="47">
        <f t="shared" si="0"/>
        <v>0</v>
      </c>
    </row>
    <row r="22" spans="1:20" s="47" customFormat="1" ht="35.25" customHeight="1">
      <c r="A22" s="57"/>
      <c r="B22" s="246">
        <v>10</v>
      </c>
      <c r="C22" s="586" t="str">
        <f>IF(依頼入力フォーム!C147="","",依頼入力フォーム!C147)</f>
        <v/>
      </c>
      <c r="D22" s="587"/>
      <c r="E22" s="587"/>
      <c r="F22" s="587"/>
      <c r="G22" s="587"/>
      <c r="H22" s="588"/>
      <c r="I22" s="334"/>
      <c r="J22" s="332"/>
      <c r="K22" s="332"/>
      <c r="L22" s="332"/>
      <c r="M22" s="332"/>
      <c r="N22" s="332"/>
      <c r="O22" s="333"/>
      <c r="R22" s="47" t="str">
        <f t="shared" si="1"/>
        <v/>
      </c>
      <c r="T22" s="47">
        <f t="shared" si="0"/>
        <v>0</v>
      </c>
    </row>
    <row r="23" spans="1:20" s="47" customFormat="1" ht="35.25" customHeight="1">
      <c r="A23" s="57"/>
      <c r="B23" s="246">
        <v>11</v>
      </c>
      <c r="C23" s="586" t="str">
        <f>IF(依頼入力フォーム!C148="","",依頼入力フォーム!C148)</f>
        <v/>
      </c>
      <c r="D23" s="587"/>
      <c r="E23" s="587"/>
      <c r="F23" s="587"/>
      <c r="G23" s="587"/>
      <c r="H23" s="588"/>
      <c r="I23" s="334"/>
      <c r="J23" s="332"/>
      <c r="K23" s="332"/>
      <c r="L23" s="332"/>
      <c r="M23" s="332"/>
      <c r="N23" s="332"/>
      <c r="O23" s="333"/>
      <c r="R23" s="47" t="str">
        <f t="shared" si="1"/>
        <v/>
      </c>
      <c r="T23" s="47">
        <f t="shared" si="0"/>
        <v>0</v>
      </c>
    </row>
    <row r="24" spans="1:20" s="47" customFormat="1" ht="35.25" customHeight="1">
      <c r="A24" s="57"/>
      <c r="B24" s="246">
        <v>12</v>
      </c>
      <c r="C24" s="586" t="str">
        <f>IF(依頼入力フォーム!C149="","",依頼入力フォーム!C149)</f>
        <v/>
      </c>
      <c r="D24" s="587"/>
      <c r="E24" s="587"/>
      <c r="F24" s="587"/>
      <c r="G24" s="587"/>
      <c r="H24" s="588"/>
      <c r="I24" s="334"/>
      <c r="J24" s="332"/>
      <c r="K24" s="332"/>
      <c r="L24" s="332"/>
      <c r="M24" s="332"/>
      <c r="N24" s="332"/>
      <c r="O24" s="333"/>
      <c r="R24" s="47" t="str">
        <f t="shared" si="1"/>
        <v/>
      </c>
      <c r="T24" s="47">
        <f t="shared" si="0"/>
        <v>0</v>
      </c>
    </row>
    <row r="25" spans="1:20" s="47" customFormat="1" ht="35.25" customHeight="1">
      <c r="A25" s="57"/>
      <c r="B25" s="246">
        <v>13</v>
      </c>
      <c r="C25" s="586" t="str">
        <f>IF(依頼入力フォーム!C150="","",依頼入力フォーム!C150)</f>
        <v/>
      </c>
      <c r="D25" s="587"/>
      <c r="E25" s="587"/>
      <c r="F25" s="587"/>
      <c r="G25" s="587"/>
      <c r="H25" s="588"/>
      <c r="I25" s="334"/>
      <c r="J25" s="332"/>
      <c r="K25" s="332"/>
      <c r="L25" s="332"/>
      <c r="M25" s="332"/>
      <c r="N25" s="332"/>
      <c r="O25" s="333"/>
      <c r="R25" s="47" t="str">
        <f t="shared" si="1"/>
        <v/>
      </c>
      <c r="T25" s="47">
        <f t="shared" si="0"/>
        <v>0</v>
      </c>
    </row>
    <row r="26" spans="1:20" s="47" customFormat="1" ht="35.25" customHeight="1">
      <c r="A26" s="57"/>
      <c r="B26" s="246">
        <v>14</v>
      </c>
      <c r="C26" s="586" t="str">
        <f>IF(依頼入力フォーム!C151="","",依頼入力フォーム!C151)</f>
        <v/>
      </c>
      <c r="D26" s="587"/>
      <c r="E26" s="587"/>
      <c r="F26" s="587"/>
      <c r="G26" s="587"/>
      <c r="H26" s="588"/>
      <c r="I26" s="334"/>
      <c r="J26" s="332"/>
      <c r="K26" s="332"/>
      <c r="L26" s="332"/>
      <c r="M26" s="332"/>
      <c r="N26" s="332"/>
      <c r="O26" s="333"/>
      <c r="R26" s="47" t="str">
        <f t="shared" si="1"/>
        <v/>
      </c>
      <c r="T26" s="47">
        <f t="shared" si="0"/>
        <v>0</v>
      </c>
    </row>
    <row r="27" spans="1:20" s="47" customFormat="1" ht="35.25" customHeight="1">
      <c r="A27" s="57"/>
      <c r="B27" s="246">
        <v>15</v>
      </c>
      <c r="C27" s="586" t="str">
        <f>IF(依頼入力フォーム!C152="","",依頼入力フォーム!C152)</f>
        <v/>
      </c>
      <c r="D27" s="587"/>
      <c r="E27" s="587"/>
      <c r="F27" s="587"/>
      <c r="G27" s="587"/>
      <c r="H27" s="588"/>
      <c r="I27" s="334"/>
      <c r="J27" s="332"/>
      <c r="K27" s="332"/>
      <c r="L27" s="332"/>
      <c r="M27" s="332"/>
      <c r="N27" s="332"/>
      <c r="O27" s="333"/>
      <c r="R27" s="47" t="str">
        <f t="shared" si="1"/>
        <v/>
      </c>
      <c r="T27" s="47">
        <f t="shared" si="0"/>
        <v>0</v>
      </c>
    </row>
    <row r="28" spans="1:20" s="47" customFormat="1" ht="35.25" customHeight="1">
      <c r="A28" s="57"/>
      <c r="B28" s="246">
        <v>16</v>
      </c>
      <c r="C28" s="586" t="str">
        <f>IF(依頼入力フォーム!C153="","",依頼入力フォーム!C153)</f>
        <v/>
      </c>
      <c r="D28" s="587"/>
      <c r="E28" s="587"/>
      <c r="F28" s="587"/>
      <c r="G28" s="587"/>
      <c r="H28" s="588"/>
      <c r="I28" s="334"/>
      <c r="J28" s="332"/>
      <c r="K28" s="332"/>
      <c r="L28" s="332"/>
      <c r="M28" s="332"/>
      <c r="N28" s="332"/>
      <c r="O28" s="333"/>
      <c r="R28" s="47" t="str">
        <f t="shared" si="1"/>
        <v/>
      </c>
      <c r="T28" s="47">
        <f t="shared" si="0"/>
        <v>0</v>
      </c>
    </row>
    <row r="29" spans="1:20" s="47" customFormat="1" ht="35.25" customHeight="1">
      <c r="A29" s="57"/>
      <c r="B29" s="246">
        <v>17</v>
      </c>
      <c r="C29" s="586" t="str">
        <f>IF(依頼入力フォーム!C154="","",依頼入力フォーム!C154)</f>
        <v/>
      </c>
      <c r="D29" s="587"/>
      <c r="E29" s="587"/>
      <c r="F29" s="587"/>
      <c r="G29" s="587"/>
      <c r="H29" s="588"/>
      <c r="I29" s="334"/>
      <c r="J29" s="332"/>
      <c r="K29" s="332"/>
      <c r="L29" s="332"/>
      <c r="M29" s="332"/>
      <c r="N29" s="332"/>
      <c r="O29" s="333"/>
      <c r="R29" s="47" t="str">
        <f t="shared" si="1"/>
        <v/>
      </c>
      <c r="T29" s="47">
        <f t="shared" si="0"/>
        <v>0</v>
      </c>
    </row>
    <row r="30" spans="1:20" s="47" customFormat="1" ht="35.25" customHeight="1">
      <c r="A30" s="57"/>
      <c r="B30" s="246">
        <v>18</v>
      </c>
      <c r="C30" s="586" t="str">
        <f>IF(依頼入力フォーム!C155="","",依頼入力フォーム!C155)</f>
        <v/>
      </c>
      <c r="D30" s="587"/>
      <c r="E30" s="587"/>
      <c r="F30" s="587"/>
      <c r="G30" s="587"/>
      <c r="H30" s="588"/>
      <c r="I30" s="334"/>
      <c r="J30" s="332"/>
      <c r="K30" s="332"/>
      <c r="L30" s="332"/>
      <c r="M30" s="332"/>
      <c r="N30" s="332"/>
      <c r="O30" s="333"/>
      <c r="R30" s="47" t="str">
        <f t="shared" si="1"/>
        <v/>
      </c>
      <c r="T30" s="47">
        <f t="shared" si="0"/>
        <v>0</v>
      </c>
    </row>
    <row r="31" spans="1:20" s="47" customFormat="1" ht="35.25" customHeight="1">
      <c r="A31" s="57"/>
      <c r="B31" s="246">
        <v>19</v>
      </c>
      <c r="C31" s="586" t="str">
        <f>IF(依頼入力フォーム!C156="","",依頼入力フォーム!C156)</f>
        <v/>
      </c>
      <c r="D31" s="587"/>
      <c r="E31" s="587"/>
      <c r="F31" s="587"/>
      <c r="G31" s="587"/>
      <c r="H31" s="588"/>
      <c r="I31" s="334"/>
      <c r="J31" s="332"/>
      <c r="K31" s="332"/>
      <c r="L31" s="332"/>
      <c r="M31" s="332"/>
      <c r="N31" s="332"/>
      <c r="O31" s="333"/>
      <c r="R31" s="47" t="str">
        <f t="shared" si="1"/>
        <v/>
      </c>
      <c r="T31" s="47">
        <f t="shared" si="0"/>
        <v>0</v>
      </c>
    </row>
    <row r="32" spans="1:20" s="47" customFormat="1" ht="35.25" customHeight="1">
      <c r="A32" s="57"/>
      <c r="B32" s="246">
        <v>20</v>
      </c>
      <c r="C32" s="586" t="str">
        <f>IF(依頼入力フォーム!C157="","",依頼入力フォーム!C157)</f>
        <v/>
      </c>
      <c r="D32" s="587"/>
      <c r="E32" s="587"/>
      <c r="F32" s="587"/>
      <c r="G32" s="587"/>
      <c r="H32" s="588"/>
      <c r="I32" s="334"/>
      <c r="J32" s="332"/>
      <c r="K32" s="332"/>
      <c r="L32" s="332"/>
      <c r="M32" s="332"/>
      <c r="N32" s="332"/>
      <c r="O32" s="333"/>
      <c r="R32" s="47" t="str">
        <f t="shared" si="1"/>
        <v/>
      </c>
      <c r="T32" s="47">
        <f t="shared" si="0"/>
        <v>0</v>
      </c>
    </row>
    <row r="33" spans="1:20" s="47" customFormat="1" ht="35.25" customHeight="1">
      <c r="A33" s="57"/>
      <c r="B33" s="246">
        <v>21</v>
      </c>
      <c r="C33" s="586" t="str">
        <f>IF(依頼入力フォーム!C158="","",依頼入力フォーム!C158)</f>
        <v/>
      </c>
      <c r="D33" s="587"/>
      <c r="E33" s="587"/>
      <c r="F33" s="587"/>
      <c r="G33" s="587"/>
      <c r="H33" s="588"/>
      <c r="I33" s="334"/>
      <c r="J33" s="332"/>
      <c r="K33" s="332"/>
      <c r="L33" s="332"/>
      <c r="M33" s="332"/>
      <c r="N33" s="332"/>
      <c r="O33" s="333"/>
      <c r="R33" s="47" t="str">
        <f t="shared" si="1"/>
        <v/>
      </c>
      <c r="T33" s="47">
        <f t="shared" si="0"/>
        <v>0</v>
      </c>
    </row>
    <row r="34" spans="1:20" s="47" customFormat="1" ht="35.25" customHeight="1">
      <c r="A34" s="57"/>
      <c r="B34" s="246">
        <v>22</v>
      </c>
      <c r="C34" s="586" t="str">
        <f>IF(依頼入力フォーム!C159="","",依頼入力フォーム!C159)</f>
        <v/>
      </c>
      <c r="D34" s="587"/>
      <c r="E34" s="587"/>
      <c r="F34" s="587"/>
      <c r="G34" s="587"/>
      <c r="H34" s="588"/>
      <c r="I34" s="334"/>
      <c r="J34" s="332"/>
      <c r="K34" s="332"/>
      <c r="L34" s="332"/>
      <c r="M34" s="332"/>
      <c r="N34" s="332"/>
      <c r="O34" s="333"/>
      <c r="R34" s="47" t="str">
        <f t="shared" si="1"/>
        <v/>
      </c>
      <c r="T34" s="47">
        <f t="shared" si="0"/>
        <v>0</v>
      </c>
    </row>
    <row r="35" spans="1:20" s="47" customFormat="1" ht="35.25" customHeight="1">
      <c r="A35" s="57"/>
      <c r="B35" s="246">
        <v>23</v>
      </c>
      <c r="C35" s="586" t="str">
        <f>IF(依頼入力フォーム!C160="","",依頼入力フォーム!C160)</f>
        <v/>
      </c>
      <c r="D35" s="587"/>
      <c r="E35" s="587"/>
      <c r="F35" s="587"/>
      <c r="G35" s="587"/>
      <c r="H35" s="588"/>
      <c r="I35" s="334"/>
      <c r="J35" s="332"/>
      <c r="K35" s="332"/>
      <c r="L35" s="332"/>
      <c r="M35" s="332"/>
      <c r="N35" s="332"/>
      <c r="O35" s="333"/>
      <c r="R35" s="47" t="str">
        <f t="shared" si="1"/>
        <v/>
      </c>
      <c r="T35" s="47">
        <f t="shared" si="0"/>
        <v>0</v>
      </c>
    </row>
    <row r="36" spans="1:20" s="47" customFormat="1" ht="35.25" customHeight="1">
      <c r="A36" s="57"/>
      <c r="B36" s="246">
        <v>24</v>
      </c>
      <c r="C36" s="586" t="str">
        <f>IF(依頼入力フォーム!C161="","",依頼入力フォーム!C161)</f>
        <v/>
      </c>
      <c r="D36" s="587"/>
      <c r="E36" s="587"/>
      <c r="F36" s="587"/>
      <c r="G36" s="587"/>
      <c r="H36" s="588"/>
      <c r="I36" s="334"/>
      <c r="J36" s="332"/>
      <c r="K36" s="332"/>
      <c r="L36" s="332"/>
      <c r="M36" s="332"/>
      <c r="N36" s="332"/>
      <c r="O36" s="333"/>
      <c r="R36" s="47" t="str">
        <f t="shared" si="1"/>
        <v/>
      </c>
      <c r="T36" s="47">
        <f t="shared" si="0"/>
        <v>0</v>
      </c>
    </row>
    <row r="37" spans="1:20" s="47" customFormat="1" ht="35.25" customHeight="1">
      <c r="A37" s="57"/>
      <c r="B37" s="246">
        <v>25</v>
      </c>
      <c r="C37" s="586" t="str">
        <f>IF(依頼入力フォーム!C162="","",依頼入力フォーム!C162)</f>
        <v/>
      </c>
      <c r="D37" s="587"/>
      <c r="E37" s="587"/>
      <c r="F37" s="587"/>
      <c r="G37" s="587"/>
      <c r="H37" s="588"/>
      <c r="I37" s="334"/>
      <c r="J37" s="332"/>
      <c r="K37" s="332"/>
      <c r="L37" s="332"/>
      <c r="M37" s="332"/>
      <c r="N37" s="332"/>
      <c r="O37" s="333"/>
      <c r="R37" s="47" t="str">
        <f t="shared" si="1"/>
        <v/>
      </c>
      <c r="T37" s="47">
        <f t="shared" si="0"/>
        <v>0</v>
      </c>
    </row>
    <row r="38" spans="1:20" s="47" customFormat="1" ht="35.25" customHeight="1">
      <c r="A38" s="57"/>
      <c r="B38" s="246">
        <v>26</v>
      </c>
      <c r="C38" s="586" t="str">
        <f>IF(依頼入力フォーム!C163="","",依頼入力フォーム!C163)</f>
        <v/>
      </c>
      <c r="D38" s="587"/>
      <c r="E38" s="587"/>
      <c r="F38" s="587"/>
      <c r="G38" s="587"/>
      <c r="H38" s="588"/>
      <c r="I38" s="334"/>
      <c r="J38" s="332"/>
      <c r="K38" s="332"/>
      <c r="L38" s="332"/>
      <c r="M38" s="332"/>
      <c r="N38" s="332"/>
      <c r="O38" s="333"/>
      <c r="R38" s="47" t="str">
        <f t="shared" si="1"/>
        <v/>
      </c>
      <c r="T38" s="47">
        <f t="shared" si="0"/>
        <v>0</v>
      </c>
    </row>
    <row r="39" spans="1:20" s="47" customFormat="1" ht="35.25" customHeight="1">
      <c r="A39" s="57"/>
      <c r="B39" s="246">
        <v>27</v>
      </c>
      <c r="C39" s="586" t="str">
        <f>IF(依頼入力フォーム!C164="","",依頼入力フォーム!C164)</f>
        <v/>
      </c>
      <c r="D39" s="587"/>
      <c r="E39" s="587"/>
      <c r="F39" s="587"/>
      <c r="G39" s="587"/>
      <c r="H39" s="588"/>
      <c r="I39" s="334"/>
      <c r="J39" s="332"/>
      <c r="K39" s="332"/>
      <c r="L39" s="332"/>
      <c r="M39" s="332"/>
      <c r="N39" s="332"/>
      <c r="O39" s="333"/>
      <c r="R39" s="47" t="str">
        <f t="shared" si="1"/>
        <v/>
      </c>
      <c r="T39" s="47">
        <f t="shared" si="0"/>
        <v>0</v>
      </c>
    </row>
    <row r="40" spans="1:20" s="47" customFormat="1" ht="35.25" customHeight="1">
      <c r="A40" s="57"/>
      <c r="B40" s="246">
        <v>28</v>
      </c>
      <c r="C40" s="586" t="str">
        <f>IF(依頼入力フォーム!C165="","",依頼入力フォーム!C165)</f>
        <v/>
      </c>
      <c r="D40" s="587"/>
      <c r="E40" s="587"/>
      <c r="F40" s="587"/>
      <c r="G40" s="587"/>
      <c r="H40" s="588"/>
      <c r="I40" s="334"/>
      <c r="J40" s="332"/>
      <c r="K40" s="332"/>
      <c r="L40" s="332"/>
      <c r="M40" s="332"/>
      <c r="N40" s="332"/>
      <c r="O40" s="333"/>
      <c r="R40" s="47" t="str">
        <f t="shared" si="1"/>
        <v/>
      </c>
      <c r="T40" s="47">
        <f t="shared" si="0"/>
        <v>0</v>
      </c>
    </row>
    <row r="41" spans="1:20" s="47" customFormat="1" ht="35.25" customHeight="1">
      <c r="A41" s="57"/>
      <c r="B41" s="246">
        <v>29</v>
      </c>
      <c r="C41" s="586" t="str">
        <f>IF(依頼入力フォーム!C166="","",依頼入力フォーム!C166)</f>
        <v/>
      </c>
      <c r="D41" s="587"/>
      <c r="E41" s="587"/>
      <c r="F41" s="587"/>
      <c r="G41" s="587"/>
      <c r="H41" s="588"/>
      <c r="I41" s="334"/>
      <c r="J41" s="332"/>
      <c r="K41" s="332"/>
      <c r="L41" s="332"/>
      <c r="M41" s="332"/>
      <c r="N41" s="332"/>
      <c r="O41" s="333"/>
      <c r="R41" s="47" t="str">
        <f t="shared" si="1"/>
        <v/>
      </c>
      <c r="T41" s="47">
        <f t="shared" si="0"/>
        <v>0</v>
      </c>
    </row>
    <row r="42" spans="1:20" s="47" customFormat="1" ht="35.25" customHeight="1">
      <c r="A42" s="57"/>
      <c r="B42" s="246">
        <v>30</v>
      </c>
      <c r="C42" s="586" t="str">
        <f>IF(依頼入力フォーム!C167="","",依頼入力フォーム!C167)</f>
        <v/>
      </c>
      <c r="D42" s="587"/>
      <c r="E42" s="587"/>
      <c r="F42" s="587"/>
      <c r="G42" s="587"/>
      <c r="H42" s="588"/>
      <c r="I42" s="334"/>
      <c r="J42" s="332"/>
      <c r="K42" s="332"/>
      <c r="L42" s="332"/>
      <c r="M42" s="332"/>
      <c r="N42" s="332"/>
      <c r="O42" s="333"/>
      <c r="R42" s="47" t="str">
        <f t="shared" si="1"/>
        <v/>
      </c>
      <c r="T42" s="47">
        <f t="shared" si="0"/>
        <v>0</v>
      </c>
    </row>
    <row r="43" spans="1:20" s="47" customFormat="1" ht="35.25" customHeight="1">
      <c r="A43" s="57"/>
      <c r="B43" s="246">
        <v>31</v>
      </c>
      <c r="C43" s="586" t="str">
        <f>IF(依頼入力フォーム!C168="","",依頼入力フォーム!C168)</f>
        <v/>
      </c>
      <c r="D43" s="587"/>
      <c r="E43" s="587"/>
      <c r="F43" s="587"/>
      <c r="G43" s="587"/>
      <c r="H43" s="588"/>
      <c r="I43" s="334"/>
      <c r="J43" s="332"/>
      <c r="K43" s="332"/>
      <c r="L43" s="332"/>
      <c r="M43" s="332"/>
      <c r="N43" s="332"/>
      <c r="O43" s="333"/>
      <c r="R43" s="47" t="str">
        <f t="shared" si="1"/>
        <v/>
      </c>
      <c r="T43" s="47">
        <f t="shared" si="0"/>
        <v>0</v>
      </c>
    </row>
    <row r="44" spans="1:20" s="47" customFormat="1" ht="35.25" customHeight="1">
      <c r="A44" s="57"/>
      <c r="B44" s="246">
        <v>32</v>
      </c>
      <c r="C44" s="586" t="str">
        <f>IF(依頼入力フォーム!C169="","",依頼入力フォーム!C169)</f>
        <v/>
      </c>
      <c r="D44" s="587"/>
      <c r="E44" s="587"/>
      <c r="F44" s="587"/>
      <c r="G44" s="587"/>
      <c r="H44" s="588"/>
      <c r="I44" s="334"/>
      <c r="J44" s="332"/>
      <c r="K44" s="332"/>
      <c r="L44" s="332"/>
      <c r="M44" s="332"/>
      <c r="N44" s="332"/>
      <c r="O44" s="333"/>
      <c r="R44" s="47" t="str">
        <f t="shared" si="1"/>
        <v/>
      </c>
      <c r="T44" s="47">
        <f t="shared" si="0"/>
        <v>0</v>
      </c>
    </row>
    <row r="45" spans="1:20" s="47" customFormat="1" ht="35.25" customHeight="1">
      <c r="A45" s="57"/>
      <c r="B45" s="246">
        <v>33</v>
      </c>
      <c r="C45" s="586" t="str">
        <f>IF(依頼入力フォーム!C170="","",依頼入力フォーム!C170)</f>
        <v/>
      </c>
      <c r="D45" s="587"/>
      <c r="E45" s="587"/>
      <c r="F45" s="587"/>
      <c r="G45" s="587"/>
      <c r="H45" s="588"/>
      <c r="I45" s="334"/>
      <c r="J45" s="332"/>
      <c r="K45" s="332"/>
      <c r="L45" s="332"/>
      <c r="M45" s="332"/>
      <c r="N45" s="332"/>
      <c r="O45" s="333"/>
      <c r="R45" s="47" t="str">
        <f t="shared" si="1"/>
        <v/>
      </c>
      <c r="T45" s="47">
        <f t="shared" ref="T45:T76" si="2">COUNT(L45)</f>
        <v>0</v>
      </c>
    </row>
    <row r="46" spans="1:20" s="47" customFormat="1" ht="35.25" customHeight="1">
      <c r="A46" s="57"/>
      <c r="B46" s="246">
        <v>34</v>
      </c>
      <c r="C46" s="586" t="str">
        <f>IF(依頼入力フォーム!C171="","",依頼入力フォーム!C171)</f>
        <v/>
      </c>
      <c r="D46" s="587"/>
      <c r="E46" s="587"/>
      <c r="F46" s="587"/>
      <c r="G46" s="587"/>
      <c r="H46" s="588"/>
      <c r="I46" s="334"/>
      <c r="J46" s="332"/>
      <c r="K46" s="332"/>
      <c r="L46" s="332"/>
      <c r="M46" s="332"/>
      <c r="N46" s="332"/>
      <c r="O46" s="333"/>
      <c r="R46" s="47" t="str">
        <f t="shared" si="1"/>
        <v/>
      </c>
      <c r="T46" s="47">
        <f t="shared" si="2"/>
        <v>0</v>
      </c>
    </row>
    <row r="47" spans="1:20" s="47" customFormat="1" ht="35.25" customHeight="1">
      <c r="A47" s="57"/>
      <c r="B47" s="246">
        <v>35</v>
      </c>
      <c r="C47" s="586" t="str">
        <f>IF(依頼入力フォーム!C172="","",依頼入力フォーム!C172)</f>
        <v/>
      </c>
      <c r="D47" s="587"/>
      <c r="E47" s="587"/>
      <c r="F47" s="587"/>
      <c r="G47" s="587"/>
      <c r="H47" s="588"/>
      <c r="I47" s="334"/>
      <c r="J47" s="332"/>
      <c r="K47" s="332"/>
      <c r="L47" s="332"/>
      <c r="M47" s="332"/>
      <c r="N47" s="332"/>
      <c r="O47" s="333"/>
      <c r="R47" s="47" t="str">
        <f t="shared" si="1"/>
        <v/>
      </c>
      <c r="T47" s="47">
        <f t="shared" si="2"/>
        <v>0</v>
      </c>
    </row>
    <row r="48" spans="1:20" s="47" customFormat="1" ht="35.25" customHeight="1">
      <c r="A48" s="57"/>
      <c r="B48" s="246">
        <v>36</v>
      </c>
      <c r="C48" s="586" t="str">
        <f>IF(依頼入力フォーム!C173="","",依頼入力フォーム!C173)</f>
        <v/>
      </c>
      <c r="D48" s="587"/>
      <c r="E48" s="587"/>
      <c r="F48" s="587"/>
      <c r="G48" s="587"/>
      <c r="H48" s="588"/>
      <c r="I48" s="334"/>
      <c r="J48" s="332"/>
      <c r="K48" s="332"/>
      <c r="L48" s="332"/>
      <c r="M48" s="332"/>
      <c r="N48" s="332"/>
      <c r="O48" s="333"/>
      <c r="R48" s="47" t="str">
        <f t="shared" si="1"/>
        <v/>
      </c>
      <c r="T48" s="47">
        <f t="shared" si="2"/>
        <v>0</v>
      </c>
    </row>
    <row r="49" spans="1:20" s="47" customFormat="1" ht="35.25" customHeight="1">
      <c r="A49" s="57"/>
      <c r="B49" s="246">
        <v>37</v>
      </c>
      <c r="C49" s="586" t="str">
        <f>IF(依頼入力フォーム!C174="","",依頼入力フォーム!C174)</f>
        <v/>
      </c>
      <c r="D49" s="587"/>
      <c r="E49" s="587"/>
      <c r="F49" s="587"/>
      <c r="G49" s="587"/>
      <c r="H49" s="588"/>
      <c r="I49" s="334"/>
      <c r="J49" s="332"/>
      <c r="K49" s="332"/>
      <c r="L49" s="332"/>
      <c r="M49" s="332"/>
      <c r="N49" s="332"/>
      <c r="O49" s="333"/>
      <c r="R49" s="47" t="str">
        <f t="shared" si="1"/>
        <v/>
      </c>
      <c r="T49" s="47">
        <f t="shared" si="2"/>
        <v>0</v>
      </c>
    </row>
    <row r="50" spans="1:20" s="47" customFormat="1" ht="35.25" customHeight="1">
      <c r="A50" s="57"/>
      <c r="B50" s="246">
        <v>38</v>
      </c>
      <c r="C50" s="586" t="str">
        <f>IF(依頼入力フォーム!C175="","",依頼入力フォーム!C175)</f>
        <v/>
      </c>
      <c r="D50" s="587"/>
      <c r="E50" s="587"/>
      <c r="F50" s="587"/>
      <c r="G50" s="587"/>
      <c r="H50" s="588"/>
      <c r="I50" s="334"/>
      <c r="J50" s="332"/>
      <c r="K50" s="332"/>
      <c r="L50" s="332"/>
      <c r="M50" s="332"/>
      <c r="N50" s="332"/>
      <c r="O50" s="333"/>
      <c r="R50" s="47" t="str">
        <f t="shared" si="1"/>
        <v/>
      </c>
      <c r="T50" s="47">
        <f t="shared" si="2"/>
        <v>0</v>
      </c>
    </row>
    <row r="51" spans="1:20" s="47" customFormat="1" ht="35.25" customHeight="1">
      <c r="A51" s="57"/>
      <c r="B51" s="246">
        <v>39</v>
      </c>
      <c r="C51" s="586" t="str">
        <f>IF(依頼入力フォーム!C176="","",依頼入力フォーム!C176)</f>
        <v/>
      </c>
      <c r="D51" s="587"/>
      <c r="E51" s="587"/>
      <c r="F51" s="587"/>
      <c r="G51" s="587"/>
      <c r="H51" s="588"/>
      <c r="I51" s="334"/>
      <c r="J51" s="332"/>
      <c r="K51" s="332"/>
      <c r="L51" s="332"/>
      <c r="M51" s="332"/>
      <c r="N51" s="332"/>
      <c r="O51" s="333"/>
      <c r="R51" s="47" t="str">
        <f t="shared" si="1"/>
        <v/>
      </c>
      <c r="T51" s="47">
        <f t="shared" si="2"/>
        <v>0</v>
      </c>
    </row>
    <row r="52" spans="1:20" s="47" customFormat="1" ht="35.25" customHeight="1">
      <c r="A52" s="57"/>
      <c r="B52" s="246">
        <v>40</v>
      </c>
      <c r="C52" s="586" t="str">
        <f>IF(依頼入力フォーム!C177="","",依頼入力フォーム!C177)</f>
        <v/>
      </c>
      <c r="D52" s="587"/>
      <c r="E52" s="587"/>
      <c r="F52" s="587"/>
      <c r="G52" s="587"/>
      <c r="H52" s="588"/>
      <c r="I52" s="334"/>
      <c r="J52" s="332"/>
      <c r="K52" s="332"/>
      <c r="L52" s="332"/>
      <c r="M52" s="332"/>
      <c r="N52" s="332"/>
      <c r="O52" s="333"/>
      <c r="R52" s="47" t="str">
        <f t="shared" si="1"/>
        <v/>
      </c>
      <c r="T52" s="47">
        <f t="shared" si="2"/>
        <v>0</v>
      </c>
    </row>
    <row r="53" spans="1:20" s="47" customFormat="1" ht="35.25" customHeight="1">
      <c r="A53" s="57"/>
      <c r="B53" s="246">
        <v>41</v>
      </c>
      <c r="C53" s="586" t="str">
        <f>IF(依頼入力フォーム!C178="","",依頼入力フォーム!C178)</f>
        <v/>
      </c>
      <c r="D53" s="587"/>
      <c r="E53" s="587"/>
      <c r="F53" s="587"/>
      <c r="G53" s="587"/>
      <c r="H53" s="588"/>
      <c r="I53" s="334"/>
      <c r="J53" s="332"/>
      <c r="K53" s="332"/>
      <c r="L53" s="332"/>
      <c r="M53" s="332"/>
      <c r="N53" s="332"/>
      <c r="O53" s="333"/>
      <c r="R53" s="47" t="str">
        <f t="shared" si="1"/>
        <v/>
      </c>
      <c r="T53" s="47">
        <f t="shared" si="2"/>
        <v>0</v>
      </c>
    </row>
    <row r="54" spans="1:20" s="47" customFormat="1" ht="35.25" customHeight="1">
      <c r="A54" s="57"/>
      <c r="B54" s="246">
        <v>42</v>
      </c>
      <c r="C54" s="586" t="str">
        <f>IF(依頼入力フォーム!C179="","",依頼入力フォーム!C179)</f>
        <v/>
      </c>
      <c r="D54" s="587"/>
      <c r="E54" s="587"/>
      <c r="F54" s="587"/>
      <c r="G54" s="587"/>
      <c r="H54" s="588"/>
      <c r="I54" s="334"/>
      <c r="J54" s="332"/>
      <c r="K54" s="332"/>
      <c r="L54" s="332"/>
      <c r="M54" s="332"/>
      <c r="N54" s="332"/>
      <c r="O54" s="333"/>
      <c r="R54" s="47" t="str">
        <f t="shared" si="1"/>
        <v/>
      </c>
      <c r="T54" s="47">
        <f t="shared" si="2"/>
        <v>0</v>
      </c>
    </row>
    <row r="55" spans="1:20" s="47" customFormat="1" ht="35.25" customHeight="1">
      <c r="A55" s="57"/>
      <c r="B55" s="246">
        <v>43</v>
      </c>
      <c r="C55" s="586" t="str">
        <f>IF(依頼入力フォーム!C180="","",依頼入力フォーム!C180)</f>
        <v/>
      </c>
      <c r="D55" s="587"/>
      <c r="E55" s="587"/>
      <c r="F55" s="587"/>
      <c r="G55" s="587"/>
      <c r="H55" s="588"/>
      <c r="I55" s="334"/>
      <c r="J55" s="332"/>
      <c r="K55" s="332"/>
      <c r="L55" s="332"/>
      <c r="M55" s="332"/>
      <c r="N55" s="332"/>
      <c r="O55" s="333"/>
      <c r="R55" s="47" t="str">
        <f t="shared" si="1"/>
        <v/>
      </c>
      <c r="T55" s="47">
        <f t="shared" si="2"/>
        <v>0</v>
      </c>
    </row>
    <row r="56" spans="1:20" s="47" customFormat="1" ht="35.25" customHeight="1">
      <c r="A56" s="57"/>
      <c r="B56" s="246">
        <v>44</v>
      </c>
      <c r="C56" s="586" t="str">
        <f>IF(依頼入力フォーム!C181="","",依頼入力フォーム!C181)</f>
        <v/>
      </c>
      <c r="D56" s="587"/>
      <c r="E56" s="587"/>
      <c r="F56" s="587"/>
      <c r="G56" s="587"/>
      <c r="H56" s="588"/>
      <c r="I56" s="334"/>
      <c r="J56" s="332"/>
      <c r="K56" s="332"/>
      <c r="L56" s="332"/>
      <c r="M56" s="332"/>
      <c r="N56" s="332"/>
      <c r="O56" s="333"/>
      <c r="R56" s="47" t="str">
        <f t="shared" si="1"/>
        <v/>
      </c>
      <c r="T56" s="47">
        <f t="shared" si="2"/>
        <v>0</v>
      </c>
    </row>
    <row r="57" spans="1:20" s="47" customFormat="1" ht="35.25" customHeight="1">
      <c r="A57" s="57"/>
      <c r="B57" s="246">
        <v>45</v>
      </c>
      <c r="C57" s="586" t="str">
        <f>IF(依頼入力フォーム!C182="","",依頼入力フォーム!C182)</f>
        <v/>
      </c>
      <c r="D57" s="587"/>
      <c r="E57" s="587"/>
      <c r="F57" s="587"/>
      <c r="G57" s="587"/>
      <c r="H57" s="588"/>
      <c r="I57" s="334"/>
      <c r="J57" s="332"/>
      <c r="K57" s="332"/>
      <c r="L57" s="332"/>
      <c r="M57" s="332"/>
      <c r="N57" s="332"/>
      <c r="O57" s="333"/>
      <c r="R57" s="47" t="str">
        <f t="shared" si="1"/>
        <v/>
      </c>
      <c r="T57" s="47">
        <f t="shared" si="2"/>
        <v>0</v>
      </c>
    </row>
    <row r="58" spans="1:20" s="47" customFormat="1" ht="35.25" customHeight="1">
      <c r="A58" s="57"/>
      <c r="B58" s="246">
        <v>46</v>
      </c>
      <c r="C58" s="586" t="str">
        <f>IF(依頼入力フォーム!C183="","",依頼入力フォーム!C183)</f>
        <v/>
      </c>
      <c r="D58" s="587"/>
      <c r="E58" s="587"/>
      <c r="F58" s="587"/>
      <c r="G58" s="587"/>
      <c r="H58" s="588"/>
      <c r="I58" s="334"/>
      <c r="J58" s="332"/>
      <c r="K58" s="332"/>
      <c r="L58" s="332"/>
      <c r="M58" s="332"/>
      <c r="N58" s="332"/>
      <c r="O58" s="333"/>
      <c r="R58" s="47" t="str">
        <f t="shared" si="1"/>
        <v/>
      </c>
      <c r="T58" s="47">
        <f t="shared" si="2"/>
        <v>0</v>
      </c>
    </row>
    <row r="59" spans="1:20" s="47" customFormat="1" ht="35.25" customHeight="1">
      <c r="A59" s="57"/>
      <c r="B59" s="246">
        <v>47</v>
      </c>
      <c r="C59" s="586" t="str">
        <f>IF(依頼入力フォーム!C184="","",依頼入力フォーム!C184)</f>
        <v/>
      </c>
      <c r="D59" s="587"/>
      <c r="E59" s="587"/>
      <c r="F59" s="587"/>
      <c r="G59" s="587"/>
      <c r="H59" s="588"/>
      <c r="I59" s="334"/>
      <c r="J59" s="332"/>
      <c r="K59" s="332"/>
      <c r="L59" s="332"/>
      <c r="M59" s="332"/>
      <c r="N59" s="332"/>
      <c r="O59" s="333"/>
      <c r="R59" s="47" t="str">
        <f t="shared" si="1"/>
        <v/>
      </c>
      <c r="T59" s="47">
        <f t="shared" si="2"/>
        <v>0</v>
      </c>
    </row>
    <row r="60" spans="1:20" s="47" customFormat="1" ht="35.25" customHeight="1">
      <c r="A60" s="57"/>
      <c r="B60" s="246">
        <v>48</v>
      </c>
      <c r="C60" s="586" t="str">
        <f>IF(依頼入力フォーム!C185="","",依頼入力フォーム!C185)</f>
        <v/>
      </c>
      <c r="D60" s="587"/>
      <c r="E60" s="587"/>
      <c r="F60" s="587"/>
      <c r="G60" s="587"/>
      <c r="H60" s="588"/>
      <c r="I60" s="334"/>
      <c r="J60" s="332"/>
      <c r="K60" s="332"/>
      <c r="L60" s="332"/>
      <c r="M60" s="332"/>
      <c r="N60" s="332"/>
      <c r="O60" s="333"/>
      <c r="R60" s="47" t="str">
        <f t="shared" si="1"/>
        <v/>
      </c>
      <c r="T60" s="47">
        <f t="shared" si="2"/>
        <v>0</v>
      </c>
    </row>
    <row r="61" spans="1:20" s="47" customFormat="1" ht="35.25" customHeight="1">
      <c r="A61" s="57"/>
      <c r="B61" s="246">
        <v>49</v>
      </c>
      <c r="C61" s="586" t="str">
        <f>IF(依頼入力フォーム!C186="","",依頼入力フォーム!C186)</f>
        <v/>
      </c>
      <c r="D61" s="587"/>
      <c r="E61" s="587"/>
      <c r="F61" s="587"/>
      <c r="G61" s="587"/>
      <c r="H61" s="588"/>
      <c r="I61" s="334"/>
      <c r="J61" s="332"/>
      <c r="K61" s="332"/>
      <c r="L61" s="332"/>
      <c r="M61" s="332"/>
      <c r="N61" s="332"/>
      <c r="O61" s="333"/>
      <c r="R61" s="47" t="str">
        <f t="shared" si="1"/>
        <v/>
      </c>
      <c r="T61" s="47">
        <f t="shared" si="2"/>
        <v>0</v>
      </c>
    </row>
    <row r="62" spans="1:20" s="47" customFormat="1" ht="35.25" customHeight="1">
      <c r="A62" s="57"/>
      <c r="B62" s="246">
        <v>50</v>
      </c>
      <c r="C62" s="586" t="str">
        <f>IF(依頼入力フォーム!C187="","",依頼入力フォーム!C187)</f>
        <v/>
      </c>
      <c r="D62" s="587"/>
      <c r="E62" s="587"/>
      <c r="F62" s="587"/>
      <c r="G62" s="587"/>
      <c r="H62" s="588"/>
      <c r="I62" s="334"/>
      <c r="J62" s="332"/>
      <c r="K62" s="332"/>
      <c r="L62" s="332"/>
      <c r="M62" s="332"/>
      <c r="N62" s="332"/>
      <c r="O62" s="333"/>
      <c r="R62" s="47" t="str">
        <f t="shared" si="1"/>
        <v/>
      </c>
      <c r="T62" s="47">
        <f t="shared" si="2"/>
        <v>0</v>
      </c>
    </row>
    <row r="63" spans="1:20" ht="35.25" customHeight="1">
      <c r="B63" s="246">
        <v>51</v>
      </c>
      <c r="C63" s="586" t="str">
        <f>IF(依頼入力フォーム!C188="","",依頼入力フォーム!C188)</f>
        <v/>
      </c>
      <c r="D63" s="587"/>
      <c r="E63" s="587"/>
      <c r="F63" s="587"/>
      <c r="G63" s="587"/>
      <c r="H63" s="588"/>
      <c r="I63" s="334"/>
      <c r="J63" s="332"/>
      <c r="K63" s="332"/>
      <c r="L63" s="332"/>
      <c r="M63" s="332"/>
      <c r="N63" s="332"/>
      <c r="O63" s="333"/>
      <c r="R63" s="47" t="str">
        <f t="shared" si="1"/>
        <v/>
      </c>
      <c r="S63" s="47"/>
      <c r="T63" s="47">
        <f t="shared" si="2"/>
        <v>0</v>
      </c>
    </row>
    <row r="64" spans="1:20" ht="35.25" customHeight="1">
      <c r="B64" s="246">
        <v>52</v>
      </c>
      <c r="C64" s="586" t="str">
        <f>IF(依頼入力フォーム!C189="","",依頼入力フォーム!C189)</f>
        <v/>
      </c>
      <c r="D64" s="587"/>
      <c r="E64" s="587"/>
      <c r="F64" s="587"/>
      <c r="G64" s="587"/>
      <c r="H64" s="588"/>
      <c r="I64" s="334"/>
      <c r="J64" s="332"/>
      <c r="K64" s="332"/>
      <c r="L64" s="332"/>
      <c r="M64" s="332"/>
      <c r="N64" s="332"/>
      <c r="O64" s="333"/>
      <c r="R64" s="47" t="str">
        <f t="shared" si="1"/>
        <v/>
      </c>
      <c r="S64" s="47"/>
      <c r="T64" s="47">
        <f t="shared" si="2"/>
        <v>0</v>
      </c>
    </row>
    <row r="65" spans="2:20" ht="35.25" customHeight="1">
      <c r="B65" s="246">
        <v>53</v>
      </c>
      <c r="C65" s="586" t="str">
        <f>IF(依頼入力フォーム!C190="","",依頼入力フォーム!C190)</f>
        <v/>
      </c>
      <c r="D65" s="587"/>
      <c r="E65" s="587"/>
      <c r="F65" s="587"/>
      <c r="G65" s="587"/>
      <c r="H65" s="588"/>
      <c r="I65" s="334"/>
      <c r="J65" s="332"/>
      <c r="K65" s="332"/>
      <c r="L65" s="332"/>
      <c r="M65" s="332"/>
      <c r="N65" s="332"/>
      <c r="O65" s="333"/>
      <c r="R65" s="47" t="str">
        <f t="shared" si="1"/>
        <v/>
      </c>
      <c r="S65" s="47"/>
      <c r="T65" s="47">
        <f t="shared" si="2"/>
        <v>0</v>
      </c>
    </row>
    <row r="66" spans="2:20" ht="35.25" customHeight="1">
      <c r="B66" s="246">
        <v>54</v>
      </c>
      <c r="C66" s="586" t="str">
        <f>IF(依頼入力フォーム!C191="","",依頼入力フォーム!C191)</f>
        <v/>
      </c>
      <c r="D66" s="587"/>
      <c r="E66" s="587"/>
      <c r="F66" s="587"/>
      <c r="G66" s="587"/>
      <c r="H66" s="588"/>
      <c r="I66" s="334"/>
      <c r="J66" s="332"/>
      <c r="K66" s="332"/>
      <c r="L66" s="332"/>
      <c r="M66" s="332"/>
      <c r="N66" s="332"/>
      <c r="O66" s="333"/>
      <c r="R66" s="47" t="str">
        <f t="shared" si="1"/>
        <v/>
      </c>
      <c r="S66" s="47"/>
      <c r="T66" s="47">
        <f t="shared" si="2"/>
        <v>0</v>
      </c>
    </row>
    <row r="67" spans="2:20" ht="35.25" customHeight="1">
      <c r="B67" s="246">
        <v>55</v>
      </c>
      <c r="C67" s="586" t="str">
        <f>IF(依頼入力フォーム!C192="","",依頼入力フォーム!C192)</f>
        <v/>
      </c>
      <c r="D67" s="587"/>
      <c r="E67" s="587"/>
      <c r="F67" s="587"/>
      <c r="G67" s="587"/>
      <c r="H67" s="588"/>
      <c r="I67" s="334"/>
      <c r="J67" s="332"/>
      <c r="K67" s="332"/>
      <c r="L67" s="332"/>
      <c r="M67" s="332"/>
      <c r="N67" s="332"/>
      <c r="O67" s="333"/>
      <c r="R67" s="47" t="str">
        <f t="shared" si="1"/>
        <v/>
      </c>
      <c r="S67" s="47"/>
      <c r="T67" s="47">
        <f t="shared" si="2"/>
        <v>0</v>
      </c>
    </row>
    <row r="68" spans="2:20" ht="35.25" customHeight="1">
      <c r="B68" s="246">
        <v>56</v>
      </c>
      <c r="C68" s="586" t="str">
        <f>IF(依頼入力フォーム!C193="","",依頼入力フォーム!C193)</f>
        <v/>
      </c>
      <c r="D68" s="587"/>
      <c r="E68" s="587"/>
      <c r="F68" s="587"/>
      <c r="G68" s="587"/>
      <c r="H68" s="588"/>
      <c r="I68" s="334"/>
      <c r="J68" s="332"/>
      <c r="K68" s="332"/>
      <c r="L68" s="332"/>
      <c r="M68" s="332"/>
      <c r="N68" s="332"/>
      <c r="O68" s="333"/>
      <c r="R68" s="47" t="str">
        <f t="shared" si="1"/>
        <v/>
      </c>
      <c r="S68" s="47"/>
      <c r="T68" s="47">
        <f t="shared" si="2"/>
        <v>0</v>
      </c>
    </row>
    <row r="69" spans="2:20" ht="35.25" customHeight="1">
      <c r="B69" s="246">
        <v>57</v>
      </c>
      <c r="C69" s="586" t="str">
        <f>IF(依頼入力フォーム!C194="","",依頼入力フォーム!C194)</f>
        <v/>
      </c>
      <c r="D69" s="587"/>
      <c r="E69" s="587"/>
      <c r="F69" s="587"/>
      <c r="G69" s="587"/>
      <c r="H69" s="588"/>
      <c r="I69" s="334"/>
      <c r="J69" s="332"/>
      <c r="K69" s="332"/>
      <c r="L69" s="332"/>
      <c r="M69" s="332"/>
      <c r="N69" s="332"/>
      <c r="O69" s="333"/>
      <c r="R69" s="47" t="str">
        <f t="shared" si="1"/>
        <v/>
      </c>
      <c r="S69" s="47"/>
      <c r="T69" s="47">
        <f t="shared" si="2"/>
        <v>0</v>
      </c>
    </row>
    <row r="70" spans="2:20" ht="35.25" customHeight="1">
      <c r="B70" s="246">
        <v>58</v>
      </c>
      <c r="C70" s="586" t="str">
        <f>IF(依頼入力フォーム!C195="","",依頼入力フォーム!C195)</f>
        <v/>
      </c>
      <c r="D70" s="587"/>
      <c r="E70" s="587"/>
      <c r="F70" s="587"/>
      <c r="G70" s="587"/>
      <c r="H70" s="588"/>
      <c r="I70" s="334"/>
      <c r="J70" s="332"/>
      <c r="K70" s="332"/>
      <c r="L70" s="332"/>
      <c r="M70" s="332"/>
      <c r="N70" s="332"/>
      <c r="O70" s="333"/>
      <c r="R70" s="47" t="str">
        <f t="shared" si="1"/>
        <v/>
      </c>
      <c r="S70" s="47"/>
      <c r="T70" s="47">
        <f t="shared" si="2"/>
        <v>0</v>
      </c>
    </row>
    <row r="71" spans="2:20" ht="35.25" customHeight="1">
      <c r="B71" s="246">
        <v>59</v>
      </c>
      <c r="C71" s="586" t="str">
        <f>IF(依頼入力フォーム!C196="","",依頼入力フォーム!C196)</f>
        <v/>
      </c>
      <c r="D71" s="587"/>
      <c r="E71" s="587"/>
      <c r="F71" s="587"/>
      <c r="G71" s="587"/>
      <c r="H71" s="588"/>
      <c r="I71" s="334"/>
      <c r="J71" s="332"/>
      <c r="K71" s="332"/>
      <c r="L71" s="332"/>
      <c r="M71" s="332"/>
      <c r="N71" s="332"/>
      <c r="O71" s="333"/>
      <c r="R71" s="47" t="str">
        <f t="shared" si="1"/>
        <v/>
      </c>
      <c r="S71" s="47"/>
      <c r="T71" s="47">
        <f t="shared" si="2"/>
        <v>0</v>
      </c>
    </row>
    <row r="72" spans="2:20" ht="35.25" customHeight="1">
      <c r="B72" s="246">
        <v>60</v>
      </c>
      <c r="C72" s="586" t="str">
        <f>IF(依頼入力フォーム!C197="","",依頼入力フォーム!C197)</f>
        <v/>
      </c>
      <c r="D72" s="587"/>
      <c r="E72" s="587"/>
      <c r="F72" s="587"/>
      <c r="G72" s="587"/>
      <c r="H72" s="588"/>
      <c r="I72" s="334"/>
      <c r="J72" s="332"/>
      <c r="K72" s="332"/>
      <c r="L72" s="332"/>
      <c r="M72" s="332"/>
      <c r="N72" s="332"/>
      <c r="O72" s="333"/>
      <c r="R72" s="47" t="str">
        <f t="shared" si="1"/>
        <v/>
      </c>
      <c r="S72" s="47"/>
      <c r="T72" s="47">
        <f t="shared" si="2"/>
        <v>0</v>
      </c>
    </row>
    <row r="73" spans="2:20" ht="35.25" customHeight="1">
      <c r="B73" s="246">
        <v>61</v>
      </c>
      <c r="C73" s="586" t="str">
        <f>IF(依頼入力フォーム!C198="","",依頼入力フォーム!C198)</f>
        <v/>
      </c>
      <c r="D73" s="587"/>
      <c r="E73" s="587"/>
      <c r="F73" s="587"/>
      <c r="G73" s="587"/>
      <c r="H73" s="588"/>
      <c r="I73" s="334"/>
      <c r="J73" s="332"/>
      <c r="K73" s="332"/>
      <c r="L73" s="332"/>
      <c r="M73" s="332"/>
      <c r="N73" s="332"/>
      <c r="O73" s="333"/>
      <c r="R73" s="47" t="str">
        <f t="shared" si="1"/>
        <v/>
      </c>
      <c r="S73" s="47"/>
      <c r="T73" s="47">
        <f t="shared" si="2"/>
        <v>0</v>
      </c>
    </row>
    <row r="74" spans="2:20" ht="35.25" customHeight="1">
      <c r="B74" s="246">
        <v>62</v>
      </c>
      <c r="C74" s="586" t="str">
        <f>IF(依頼入力フォーム!C199="","",依頼入力フォーム!C199)</f>
        <v/>
      </c>
      <c r="D74" s="587"/>
      <c r="E74" s="587"/>
      <c r="F74" s="587"/>
      <c r="G74" s="587"/>
      <c r="H74" s="588"/>
      <c r="I74" s="334"/>
      <c r="J74" s="332"/>
      <c r="K74" s="332"/>
      <c r="L74" s="332"/>
      <c r="M74" s="332"/>
      <c r="N74" s="332"/>
      <c r="O74" s="333"/>
      <c r="R74" s="47" t="str">
        <f t="shared" si="1"/>
        <v/>
      </c>
      <c r="S74" s="47"/>
      <c r="T74" s="47">
        <f t="shared" si="2"/>
        <v>0</v>
      </c>
    </row>
    <row r="75" spans="2:20" ht="35.25" customHeight="1">
      <c r="B75" s="246">
        <v>63</v>
      </c>
      <c r="C75" s="586" t="str">
        <f>IF(依頼入力フォーム!C200="","",依頼入力フォーム!C200)</f>
        <v/>
      </c>
      <c r="D75" s="587"/>
      <c r="E75" s="587"/>
      <c r="F75" s="587"/>
      <c r="G75" s="587"/>
      <c r="H75" s="588"/>
      <c r="I75" s="334"/>
      <c r="J75" s="332"/>
      <c r="K75" s="332"/>
      <c r="L75" s="332"/>
      <c r="M75" s="332"/>
      <c r="N75" s="332"/>
      <c r="O75" s="333"/>
      <c r="R75" s="47" t="str">
        <f t="shared" si="1"/>
        <v/>
      </c>
      <c r="S75" s="47"/>
      <c r="T75" s="47">
        <f t="shared" si="2"/>
        <v>0</v>
      </c>
    </row>
    <row r="76" spans="2:20" ht="35.25" customHeight="1">
      <c r="B76" s="246">
        <v>64</v>
      </c>
      <c r="C76" s="586" t="str">
        <f>IF(依頼入力フォーム!C201="","",依頼入力フォーム!C201)</f>
        <v/>
      </c>
      <c r="D76" s="587"/>
      <c r="E76" s="587"/>
      <c r="F76" s="587"/>
      <c r="G76" s="587"/>
      <c r="H76" s="588"/>
      <c r="I76" s="334"/>
      <c r="J76" s="332"/>
      <c r="K76" s="332"/>
      <c r="L76" s="332"/>
      <c r="M76" s="332"/>
      <c r="N76" s="332"/>
      <c r="O76" s="333"/>
      <c r="R76" s="47" t="str">
        <f t="shared" si="1"/>
        <v/>
      </c>
      <c r="S76" s="47"/>
      <c r="T76" s="47">
        <f t="shared" si="2"/>
        <v>0</v>
      </c>
    </row>
    <row r="77" spans="2:20" ht="35.25" customHeight="1">
      <c r="B77" s="246">
        <v>65</v>
      </c>
      <c r="C77" s="586" t="str">
        <f>IF(依頼入力フォーム!C202="","",依頼入力フォーム!C202)</f>
        <v/>
      </c>
      <c r="D77" s="587"/>
      <c r="E77" s="587"/>
      <c r="F77" s="587"/>
      <c r="G77" s="587"/>
      <c r="H77" s="588"/>
      <c r="I77" s="334"/>
      <c r="J77" s="332"/>
      <c r="K77" s="332"/>
      <c r="L77" s="332"/>
      <c r="M77" s="332"/>
      <c r="N77" s="332"/>
      <c r="O77" s="333"/>
      <c r="R77" s="47" t="str">
        <f t="shared" si="1"/>
        <v/>
      </c>
      <c r="S77" s="47"/>
      <c r="T77" s="47">
        <f t="shared" ref="T77:T112" si="3">COUNT(L77)</f>
        <v>0</v>
      </c>
    </row>
    <row r="78" spans="2:20" ht="35.25" customHeight="1">
      <c r="B78" s="246">
        <v>66</v>
      </c>
      <c r="C78" s="586" t="str">
        <f>IF(依頼入力フォーム!C203="","",依頼入力フォーム!C203)</f>
        <v/>
      </c>
      <c r="D78" s="587"/>
      <c r="E78" s="587"/>
      <c r="F78" s="587"/>
      <c r="G78" s="587"/>
      <c r="H78" s="588"/>
      <c r="I78" s="334"/>
      <c r="J78" s="332"/>
      <c r="K78" s="332"/>
      <c r="L78" s="332"/>
      <c r="M78" s="332"/>
      <c r="N78" s="332"/>
      <c r="O78" s="333"/>
      <c r="R78" s="47" t="str">
        <f t="shared" ref="R78:R112" si="4">IF(C78="","",IF(OR(T78&gt;0,$T$9&gt;0),$T$12,IF($U$9&gt;0,$U$8,"無")))</f>
        <v/>
      </c>
      <c r="S78" s="47"/>
      <c r="T78" s="47">
        <f t="shared" si="3"/>
        <v>0</v>
      </c>
    </row>
    <row r="79" spans="2:20" ht="35.25" customHeight="1">
      <c r="B79" s="246">
        <v>67</v>
      </c>
      <c r="C79" s="586" t="str">
        <f>IF(依頼入力フォーム!C204="","",依頼入力フォーム!C204)</f>
        <v/>
      </c>
      <c r="D79" s="587"/>
      <c r="E79" s="587"/>
      <c r="F79" s="587"/>
      <c r="G79" s="587"/>
      <c r="H79" s="588"/>
      <c r="I79" s="334"/>
      <c r="J79" s="332"/>
      <c r="K79" s="332"/>
      <c r="L79" s="332"/>
      <c r="M79" s="332"/>
      <c r="N79" s="332"/>
      <c r="O79" s="333"/>
      <c r="R79" s="47" t="str">
        <f t="shared" si="4"/>
        <v/>
      </c>
      <c r="S79" s="47"/>
      <c r="T79" s="47">
        <f t="shared" si="3"/>
        <v>0</v>
      </c>
    </row>
    <row r="80" spans="2:20" ht="35.25" customHeight="1">
      <c r="B80" s="246">
        <v>68</v>
      </c>
      <c r="C80" s="586" t="str">
        <f>IF(依頼入力フォーム!C205="","",依頼入力フォーム!C205)</f>
        <v/>
      </c>
      <c r="D80" s="587"/>
      <c r="E80" s="587"/>
      <c r="F80" s="587"/>
      <c r="G80" s="587"/>
      <c r="H80" s="588"/>
      <c r="I80" s="334"/>
      <c r="J80" s="332"/>
      <c r="K80" s="332"/>
      <c r="L80" s="332"/>
      <c r="M80" s="332"/>
      <c r="N80" s="332"/>
      <c r="O80" s="333"/>
      <c r="R80" s="47" t="str">
        <f t="shared" si="4"/>
        <v/>
      </c>
      <c r="S80" s="47"/>
      <c r="T80" s="47">
        <f t="shared" si="3"/>
        <v>0</v>
      </c>
    </row>
    <row r="81" spans="2:20" ht="35.25" customHeight="1">
      <c r="B81" s="246">
        <v>69</v>
      </c>
      <c r="C81" s="586" t="str">
        <f>IF(依頼入力フォーム!C206="","",依頼入力フォーム!C206)</f>
        <v/>
      </c>
      <c r="D81" s="587"/>
      <c r="E81" s="587"/>
      <c r="F81" s="587"/>
      <c r="G81" s="587"/>
      <c r="H81" s="588"/>
      <c r="I81" s="334"/>
      <c r="J81" s="332"/>
      <c r="K81" s="332"/>
      <c r="L81" s="332"/>
      <c r="M81" s="332"/>
      <c r="N81" s="332"/>
      <c r="O81" s="333"/>
      <c r="R81" s="47" t="str">
        <f t="shared" si="4"/>
        <v/>
      </c>
      <c r="S81" s="47"/>
      <c r="T81" s="47">
        <f t="shared" si="3"/>
        <v>0</v>
      </c>
    </row>
    <row r="82" spans="2:20" ht="35.25" customHeight="1">
      <c r="B82" s="246">
        <v>70</v>
      </c>
      <c r="C82" s="586" t="str">
        <f>IF(依頼入力フォーム!C207="","",依頼入力フォーム!C207)</f>
        <v/>
      </c>
      <c r="D82" s="587"/>
      <c r="E82" s="587"/>
      <c r="F82" s="587"/>
      <c r="G82" s="587"/>
      <c r="H82" s="588"/>
      <c r="I82" s="334"/>
      <c r="J82" s="332"/>
      <c r="K82" s="332"/>
      <c r="L82" s="332"/>
      <c r="M82" s="332"/>
      <c r="N82" s="332"/>
      <c r="O82" s="333"/>
      <c r="R82" s="47" t="str">
        <f t="shared" si="4"/>
        <v/>
      </c>
      <c r="S82" s="47"/>
      <c r="T82" s="47">
        <f t="shared" si="3"/>
        <v>0</v>
      </c>
    </row>
    <row r="83" spans="2:20" ht="35.25" customHeight="1">
      <c r="B83" s="246">
        <v>71</v>
      </c>
      <c r="C83" s="586" t="str">
        <f>IF(依頼入力フォーム!C208="","",依頼入力フォーム!C208)</f>
        <v/>
      </c>
      <c r="D83" s="587"/>
      <c r="E83" s="587"/>
      <c r="F83" s="587"/>
      <c r="G83" s="587"/>
      <c r="H83" s="588"/>
      <c r="I83" s="334"/>
      <c r="J83" s="332"/>
      <c r="K83" s="332"/>
      <c r="L83" s="332"/>
      <c r="M83" s="332"/>
      <c r="N83" s="332"/>
      <c r="O83" s="333"/>
      <c r="R83" s="47" t="str">
        <f t="shared" si="4"/>
        <v/>
      </c>
      <c r="S83" s="47"/>
      <c r="T83" s="47">
        <f t="shared" si="3"/>
        <v>0</v>
      </c>
    </row>
    <row r="84" spans="2:20" ht="35.25" customHeight="1">
      <c r="B84" s="246">
        <v>72</v>
      </c>
      <c r="C84" s="586" t="str">
        <f>IF(依頼入力フォーム!C209="","",依頼入力フォーム!C209)</f>
        <v/>
      </c>
      <c r="D84" s="587"/>
      <c r="E84" s="587"/>
      <c r="F84" s="587"/>
      <c r="G84" s="587"/>
      <c r="H84" s="588"/>
      <c r="I84" s="334"/>
      <c r="J84" s="332"/>
      <c r="K84" s="332"/>
      <c r="L84" s="332"/>
      <c r="M84" s="332"/>
      <c r="N84" s="332"/>
      <c r="O84" s="333"/>
      <c r="R84" s="47" t="str">
        <f t="shared" si="4"/>
        <v/>
      </c>
      <c r="S84" s="47"/>
      <c r="T84" s="47">
        <f t="shared" si="3"/>
        <v>0</v>
      </c>
    </row>
    <row r="85" spans="2:20" ht="35.25" customHeight="1">
      <c r="B85" s="246">
        <v>73</v>
      </c>
      <c r="C85" s="586" t="str">
        <f>IF(依頼入力フォーム!C210="","",依頼入力フォーム!C210)</f>
        <v/>
      </c>
      <c r="D85" s="587"/>
      <c r="E85" s="587"/>
      <c r="F85" s="587"/>
      <c r="G85" s="587"/>
      <c r="H85" s="588"/>
      <c r="I85" s="334"/>
      <c r="J85" s="332"/>
      <c r="K85" s="332"/>
      <c r="L85" s="332"/>
      <c r="M85" s="332"/>
      <c r="N85" s="332"/>
      <c r="O85" s="333"/>
      <c r="R85" s="47" t="str">
        <f t="shared" si="4"/>
        <v/>
      </c>
      <c r="S85" s="47"/>
      <c r="T85" s="47">
        <f t="shared" si="3"/>
        <v>0</v>
      </c>
    </row>
    <row r="86" spans="2:20" ht="35.25" customHeight="1">
      <c r="B86" s="246">
        <v>74</v>
      </c>
      <c r="C86" s="586" t="str">
        <f>IF(依頼入力フォーム!C211="","",依頼入力フォーム!C211)</f>
        <v/>
      </c>
      <c r="D86" s="587"/>
      <c r="E86" s="587"/>
      <c r="F86" s="587"/>
      <c r="G86" s="587"/>
      <c r="H86" s="588"/>
      <c r="I86" s="334"/>
      <c r="J86" s="332"/>
      <c r="K86" s="332"/>
      <c r="L86" s="332"/>
      <c r="M86" s="332"/>
      <c r="N86" s="332"/>
      <c r="O86" s="333"/>
      <c r="R86" s="47" t="str">
        <f t="shared" si="4"/>
        <v/>
      </c>
      <c r="S86" s="47"/>
      <c r="T86" s="47">
        <f t="shared" si="3"/>
        <v>0</v>
      </c>
    </row>
    <row r="87" spans="2:20" ht="35.25" customHeight="1">
      <c r="B87" s="246">
        <v>75</v>
      </c>
      <c r="C87" s="586" t="str">
        <f>IF(依頼入力フォーム!C212="","",依頼入力フォーム!C212)</f>
        <v/>
      </c>
      <c r="D87" s="587"/>
      <c r="E87" s="587"/>
      <c r="F87" s="587"/>
      <c r="G87" s="587"/>
      <c r="H87" s="588"/>
      <c r="I87" s="334"/>
      <c r="J87" s="332"/>
      <c r="K87" s="332"/>
      <c r="L87" s="332"/>
      <c r="M87" s="332"/>
      <c r="N87" s="332"/>
      <c r="O87" s="333"/>
      <c r="R87" s="47" t="str">
        <f t="shared" si="4"/>
        <v/>
      </c>
      <c r="S87" s="47"/>
      <c r="T87" s="47">
        <f t="shared" si="3"/>
        <v>0</v>
      </c>
    </row>
    <row r="88" spans="2:20" ht="35.25" customHeight="1">
      <c r="B88" s="246">
        <v>76</v>
      </c>
      <c r="C88" s="586" t="str">
        <f>IF(依頼入力フォーム!C213="","",依頼入力フォーム!C213)</f>
        <v/>
      </c>
      <c r="D88" s="587"/>
      <c r="E88" s="587"/>
      <c r="F88" s="587"/>
      <c r="G88" s="587"/>
      <c r="H88" s="588"/>
      <c r="I88" s="334"/>
      <c r="J88" s="332"/>
      <c r="K88" s="332"/>
      <c r="L88" s="332"/>
      <c r="M88" s="332"/>
      <c r="N88" s="332"/>
      <c r="O88" s="333"/>
      <c r="R88" s="47" t="str">
        <f t="shared" si="4"/>
        <v/>
      </c>
      <c r="S88" s="47"/>
      <c r="T88" s="47">
        <f t="shared" si="3"/>
        <v>0</v>
      </c>
    </row>
    <row r="89" spans="2:20" ht="35.25" customHeight="1">
      <c r="B89" s="246">
        <v>77</v>
      </c>
      <c r="C89" s="586" t="str">
        <f>IF(依頼入力フォーム!C214="","",依頼入力フォーム!C214)</f>
        <v/>
      </c>
      <c r="D89" s="587"/>
      <c r="E89" s="587"/>
      <c r="F89" s="587"/>
      <c r="G89" s="587"/>
      <c r="H89" s="588"/>
      <c r="I89" s="334"/>
      <c r="J89" s="332"/>
      <c r="K89" s="332"/>
      <c r="L89" s="332"/>
      <c r="M89" s="332"/>
      <c r="N89" s="332"/>
      <c r="O89" s="333"/>
      <c r="R89" s="47" t="str">
        <f t="shared" si="4"/>
        <v/>
      </c>
      <c r="S89" s="47"/>
      <c r="T89" s="47">
        <f t="shared" si="3"/>
        <v>0</v>
      </c>
    </row>
    <row r="90" spans="2:20" ht="35.25" customHeight="1">
      <c r="B90" s="246">
        <v>78</v>
      </c>
      <c r="C90" s="586" t="str">
        <f>IF(依頼入力フォーム!C215="","",依頼入力フォーム!C215)</f>
        <v/>
      </c>
      <c r="D90" s="587"/>
      <c r="E90" s="587"/>
      <c r="F90" s="587"/>
      <c r="G90" s="587"/>
      <c r="H90" s="588"/>
      <c r="I90" s="334"/>
      <c r="J90" s="332"/>
      <c r="K90" s="332"/>
      <c r="L90" s="332"/>
      <c r="M90" s="332"/>
      <c r="N90" s="332"/>
      <c r="O90" s="333"/>
      <c r="R90" s="47" t="str">
        <f t="shared" si="4"/>
        <v/>
      </c>
      <c r="S90" s="47"/>
      <c r="T90" s="47">
        <f t="shared" si="3"/>
        <v>0</v>
      </c>
    </row>
    <row r="91" spans="2:20" ht="35.25" customHeight="1">
      <c r="B91" s="246">
        <v>79</v>
      </c>
      <c r="C91" s="586" t="str">
        <f>IF(依頼入力フォーム!C216="","",依頼入力フォーム!C216)</f>
        <v/>
      </c>
      <c r="D91" s="587"/>
      <c r="E91" s="587"/>
      <c r="F91" s="587"/>
      <c r="G91" s="587"/>
      <c r="H91" s="588"/>
      <c r="I91" s="334"/>
      <c r="J91" s="332"/>
      <c r="K91" s="332"/>
      <c r="L91" s="332"/>
      <c r="M91" s="332"/>
      <c r="N91" s="332"/>
      <c r="O91" s="333"/>
      <c r="R91" s="47" t="str">
        <f t="shared" si="4"/>
        <v/>
      </c>
      <c r="S91" s="47"/>
      <c r="T91" s="47">
        <f t="shared" si="3"/>
        <v>0</v>
      </c>
    </row>
    <row r="92" spans="2:20" ht="35.25" customHeight="1">
      <c r="B92" s="246">
        <v>80</v>
      </c>
      <c r="C92" s="586" t="str">
        <f>IF(依頼入力フォーム!C217="","",依頼入力フォーム!C217)</f>
        <v/>
      </c>
      <c r="D92" s="587"/>
      <c r="E92" s="587"/>
      <c r="F92" s="587"/>
      <c r="G92" s="587"/>
      <c r="H92" s="588"/>
      <c r="I92" s="334"/>
      <c r="J92" s="332"/>
      <c r="K92" s="332"/>
      <c r="L92" s="332"/>
      <c r="M92" s="332"/>
      <c r="N92" s="332"/>
      <c r="O92" s="333"/>
      <c r="R92" s="47" t="str">
        <f t="shared" si="4"/>
        <v/>
      </c>
      <c r="S92" s="47"/>
      <c r="T92" s="47">
        <f t="shared" si="3"/>
        <v>0</v>
      </c>
    </row>
    <row r="93" spans="2:20" ht="35.25" customHeight="1">
      <c r="B93" s="246">
        <v>81</v>
      </c>
      <c r="C93" s="586" t="str">
        <f>IF(依頼入力フォーム!C218="","",依頼入力フォーム!C218)</f>
        <v/>
      </c>
      <c r="D93" s="587"/>
      <c r="E93" s="587"/>
      <c r="F93" s="587"/>
      <c r="G93" s="587"/>
      <c r="H93" s="588"/>
      <c r="I93" s="334"/>
      <c r="J93" s="332"/>
      <c r="K93" s="332"/>
      <c r="L93" s="332"/>
      <c r="M93" s="332"/>
      <c r="N93" s="332"/>
      <c r="O93" s="333"/>
      <c r="R93" s="47" t="str">
        <f t="shared" si="4"/>
        <v/>
      </c>
      <c r="S93" s="47"/>
      <c r="T93" s="47">
        <f t="shared" si="3"/>
        <v>0</v>
      </c>
    </row>
    <row r="94" spans="2:20" ht="35.25" customHeight="1">
      <c r="B94" s="246">
        <v>82</v>
      </c>
      <c r="C94" s="586" t="str">
        <f>IF(依頼入力フォーム!C219="","",依頼入力フォーム!C219)</f>
        <v/>
      </c>
      <c r="D94" s="587"/>
      <c r="E94" s="587"/>
      <c r="F94" s="587"/>
      <c r="G94" s="587"/>
      <c r="H94" s="588"/>
      <c r="I94" s="334"/>
      <c r="J94" s="332"/>
      <c r="K94" s="332"/>
      <c r="L94" s="332"/>
      <c r="M94" s="332"/>
      <c r="N94" s="332"/>
      <c r="O94" s="333"/>
      <c r="R94" s="47" t="str">
        <f t="shared" si="4"/>
        <v/>
      </c>
      <c r="S94" s="47"/>
      <c r="T94" s="47">
        <f t="shared" si="3"/>
        <v>0</v>
      </c>
    </row>
    <row r="95" spans="2:20" ht="35.25" customHeight="1">
      <c r="B95" s="246">
        <v>83</v>
      </c>
      <c r="C95" s="586" t="str">
        <f>IF(依頼入力フォーム!C220="","",依頼入力フォーム!C220)</f>
        <v/>
      </c>
      <c r="D95" s="587"/>
      <c r="E95" s="587"/>
      <c r="F95" s="587"/>
      <c r="G95" s="587"/>
      <c r="H95" s="588"/>
      <c r="I95" s="334"/>
      <c r="J95" s="332"/>
      <c r="K95" s="332"/>
      <c r="L95" s="332"/>
      <c r="M95" s="332"/>
      <c r="N95" s="332"/>
      <c r="O95" s="333"/>
      <c r="R95" s="47" t="str">
        <f t="shared" si="4"/>
        <v/>
      </c>
      <c r="S95" s="47"/>
      <c r="T95" s="47">
        <f t="shared" si="3"/>
        <v>0</v>
      </c>
    </row>
    <row r="96" spans="2:20" ht="35.25" customHeight="1">
      <c r="B96" s="246">
        <v>84</v>
      </c>
      <c r="C96" s="586" t="str">
        <f>IF(依頼入力フォーム!C221="","",依頼入力フォーム!C221)</f>
        <v/>
      </c>
      <c r="D96" s="587"/>
      <c r="E96" s="587"/>
      <c r="F96" s="587"/>
      <c r="G96" s="587"/>
      <c r="H96" s="588"/>
      <c r="I96" s="334"/>
      <c r="J96" s="332"/>
      <c r="K96" s="332"/>
      <c r="L96" s="332"/>
      <c r="M96" s="332"/>
      <c r="N96" s="332"/>
      <c r="O96" s="333"/>
      <c r="R96" s="47" t="str">
        <f t="shared" si="4"/>
        <v/>
      </c>
      <c r="S96" s="47"/>
      <c r="T96" s="47">
        <f t="shared" si="3"/>
        <v>0</v>
      </c>
    </row>
    <row r="97" spans="2:20" ht="35.25" customHeight="1">
      <c r="B97" s="246">
        <v>85</v>
      </c>
      <c r="C97" s="586" t="str">
        <f>IF(依頼入力フォーム!C222="","",依頼入力フォーム!C222)</f>
        <v/>
      </c>
      <c r="D97" s="587"/>
      <c r="E97" s="587"/>
      <c r="F97" s="587"/>
      <c r="G97" s="587"/>
      <c r="H97" s="588"/>
      <c r="I97" s="334"/>
      <c r="J97" s="332"/>
      <c r="K97" s="332"/>
      <c r="L97" s="332"/>
      <c r="M97" s="332"/>
      <c r="N97" s="332"/>
      <c r="O97" s="333"/>
      <c r="R97" s="47" t="str">
        <f t="shared" si="4"/>
        <v/>
      </c>
      <c r="S97" s="47"/>
      <c r="T97" s="47">
        <f t="shared" si="3"/>
        <v>0</v>
      </c>
    </row>
    <row r="98" spans="2:20" ht="35.25" customHeight="1">
      <c r="B98" s="246">
        <v>86</v>
      </c>
      <c r="C98" s="586" t="str">
        <f>IF(依頼入力フォーム!C223="","",依頼入力フォーム!C223)</f>
        <v/>
      </c>
      <c r="D98" s="587"/>
      <c r="E98" s="587"/>
      <c r="F98" s="587"/>
      <c r="G98" s="587"/>
      <c r="H98" s="588"/>
      <c r="I98" s="334"/>
      <c r="J98" s="332"/>
      <c r="K98" s="332"/>
      <c r="L98" s="332"/>
      <c r="M98" s="332"/>
      <c r="N98" s="332"/>
      <c r="O98" s="333"/>
      <c r="R98" s="47" t="str">
        <f t="shared" si="4"/>
        <v/>
      </c>
      <c r="S98" s="47"/>
      <c r="T98" s="47">
        <f t="shared" si="3"/>
        <v>0</v>
      </c>
    </row>
    <row r="99" spans="2:20" ht="35.25" customHeight="1">
      <c r="B99" s="246">
        <v>87</v>
      </c>
      <c r="C99" s="586" t="str">
        <f>IF(依頼入力フォーム!C224="","",依頼入力フォーム!C224)</f>
        <v/>
      </c>
      <c r="D99" s="587"/>
      <c r="E99" s="587"/>
      <c r="F99" s="587"/>
      <c r="G99" s="587"/>
      <c r="H99" s="588"/>
      <c r="I99" s="334"/>
      <c r="J99" s="332"/>
      <c r="K99" s="332"/>
      <c r="L99" s="332"/>
      <c r="M99" s="332"/>
      <c r="N99" s="332"/>
      <c r="O99" s="333"/>
      <c r="R99" s="47" t="str">
        <f t="shared" si="4"/>
        <v/>
      </c>
      <c r="S99" s="47"/>
      <c r="T99" s="47">
        <f t="shared" si="3"/>
        <v>0</v>
      </c>
    </row>
    <row r="100" spans="2:20" ht="35.25" customHeight="1">
      <c r="B100" s="246">
        <v>88</v>
      </c>
      <c r="C100" s="586" t="str">
        <f>IF(依頼入力フォーム!C225="","",依頼入力フォーム!C225)</f>
        <v/>
      </c>
      <c r="D100" s="587"/>
      <c r="E100" s="587"/>
      <c r="F100" s="587"/>
      <c r="G100" s="587"/>
      <c r="H100" s="588"/>
      <c r="I100" s="334"/>
      <c r="J100" s="332"/>
      <c r="K100" s="332"/>
      <c r="L100" s="332"/>
      <c r="M100" s="332"/>
      <c r="N100" s="332"/>
      <c r="O100" s="333"/>
      <c r="R100" s="47" t="str">
        <f t="shared" si="4"/>
        <v/>
      </c>
      <c r="S100" s="47"/>
      <c r="T100" s="47">
        <f t="shared" si="3"/>
        <v>0</v>
      </c>
    </row>
    <row r="101" spans="2:20" ht="35.25" customHeight="1">
      <c r="B101" s="246">
        <v>89</v>
      </c>
      <c r="C101" s="586" t="str">
        <f>IF(依頼入力フォーム!C226="","",依頼入力フォーム!C226)</f>
        <v/>
      </c>
      <c r="D101" s="587"/>
      <c r="E101" s="587"/>
      <c r="F101" s="587"/>
      <c r="G101" s="587"/>
      <c r="H101" s="588"/>
      <c r="I101" s="334"/>
      <c r="J101" s="332"/>
      <c r="K101" s="332"/>
      <c r="L101" s="332"/>
      <c r="M101" s="332"/>
      <c r="N101" s="332"/>
      <c r="O101" s="333"/>
      <c r="R101" s="47" t="str">
        <f t="shared" si="4"/>
        <v/>
      </c>
      <c r="S101" s="47"/>
      <c r="T101" s="47">
        <f t="shared" si="3"/>
        <v>0</v>
      </c>
    </row>
    <row r="102" spans="2:20" ht="35.25" customHeight="1">
      <c r="B102" s="246">
        <v>90</v>
      </c>
      <c r="C102" s="586" t="str">
        <f>IF(依頼入力フォーム!C227="","",依頼入力フォーム!C227)</f>
        <v/>
      </c>
      <c r="D102" s="587"/>
      <c r="E102" s="587"/>
      <c r="F102" s="587"/>
      <c r="G102" s="587"/>
      <c r="H102" s="588"/>
      <c r="I102" s="334"/>
      <c r="J102" s="332"/>
      <c r="K102" s="332"/>
      <c r="L102" s="332"/>
      <c r="M102" s="332"/>
      <c r="N102" s="332"/>
      <c r="O102" s="333"/>
      <c r="R102" s="47" t="str">
        <f t="shared" si="4"/>
        <v/>
      </c>
      <c r="S102" s="47"/>
      <c r="T102" s="47">
        <f t="shared" si="3"/>
        <v>0</v>
      </c>
    </row>
    <row r="103" spans="2:20" ht="35.25" customHeight="1">
      <c r="B103" s="246">
        <v>91</v>
      </c>
      <c r="C103" s="586" t="str">
        <f>IF(依頼入力フォーム!C228="","",依頼入力フォーム!C228)</f>
        <v/>
      </c>
      <c r="D103" s="587"/>
      <c r="E103" s="587"/>
      <c r="F103" s="587"/>
      <c r="G103" s="587"/>
      <c r="H103" s="588"/>
      <c r="I103" s="334"/>
      <c r="J103" s="332"/>
      <c r="K103" s="332"/>
      <c r="L103" s="332"/>
      <c r="M103" s="332"/>
      <c r="N103" s="332"/>
      <c r="O103" s="333"/>
      <c r="R103" s="47" t="str">
        <f t="shared" si="4"/>
        <v/>
      </c>
      <c r="S103" s="47"/>
      <c r="T103" s="47">
        <f t="shared" si="3"/>
        <v>0</v>
      </c>
    </row>
    <row r="104" spans="2:20" ht="35.25" customHeight="1">
      <c r="B104" s="246">
        <v>92</v>
      </c>
      <c r="C104" s="586" t="str">
        <f>IF(依頼入力フォーム!C229="","",依頼入力フォーム!C229)</f>
        <v/>
      </c>
      <c r="D104" s="587"/>
      <c r="E104" s="587"/>
      <c r="F104" s="587"/>
      <c r="G104" s="587"/>
      <c r="H104" s="588"/>
      <c r="I104" s="334"/>
      <c r="J104" s="332"/>
      <c r="K104" s="332"/>
      <c r="L104" s="332"/>
      <c r="M104" s="332"/>
      <c r="N104" s="332"/>
      <c r="O104" s="333"/>
      <c r="R104" s="47" t="str">
        <f t="shared" si="4"/>
        <v/>
      </c>
      <c r="S104" s="47"/>
      <c r="T104" s="47">
        <f t="shared" si="3"/>
        <v>0</v>
      </c>
    </row>
    <row r="105" spans="2:20" ht="35.25" customHeight="1">
      <c r="B105" s="246">
        <v>93</v>
      </c>
      <c r="C105" s="586" t="str">
        <f>IF(依頼入力フォーム!C230="","",依頼入力フォーム!C230)</f>
        <v/>
      </c>
      <c r="D105" s="587"/>
      <c r="E105" s="587"/>
      <c r="F105" s="587"/>
      <c r="G105" s="587"/>
      <c r="H105" s="588"/>
      <c r="I105" s="334"/>
      <c r="J105" s="332"/>
      <c r="K105" s="332"/>
      <c r="L105" s="332"/>
      <c r="M105" s="332"/>
      <c r="N105" s="332"/>
      <c r="O105" s="333"/>
      <c r="R105" s="47" t="str">
        <f t="shared" si="4"/>
        <v/>
      </c>
      <c r="S105" s="47"/>
      <c r="T105" s="47">
        <f t="shared" si="3"/>
        <v>0</v>
      </c>
    </row>
    <row r="106" spans="2:20" ht="35.25" customHeight="1">
      <c r="B106" s="246">
        <v>94</v>
      </c>
      <c r="C106" s="586" t="str">
        <f>IF(依頼入力フォーム!C231="","",依頼入力フォーム!C231)</f>
        <v/>
      </c>
      <c r="D106" s="587"/>
      <c r="E106" s="587"/>
      <c r="F106" s="587"/>
      <c r="G106" s="587"/>
      <c r="H106" s="588"/>
      <c r="I106" s="334"/>
      <c r="J106" s="332"/>
      <c r="K106" s="332"/>
      <c r="L106" s="332"/>
      <c r="M106" s="332"/>
      <c r="N106" s="332"/>
      <c r="O106" s="333"/>
      <c r="R106" s="47" t="str">
        <f t="shared" si="4"/>
        <v/>
      </c>
      <c r="S106" s="47"/>
      <c r="T106" s="47">
        <f t="shared" si="3"/>
        <v>0</v>
      </c>
    </row>
    <row r="107" spans="2:20" ht="35.25" customHeight="1">
      <c r="B107" s="246">
        <v>95</v>
      </c>
      <c r="C107" s="586" t="str">
        <f>IF(依頼入力フォーム!C232="","",依頼入力フォーム!C232)</f>
        <v/>
      </c>
      <c r="D107" s="587"/>
      <c r="E107" s="587"/>
      <c r="F107" s="587"/>
      <c r="G107" s="587"/>
      <c r="H107" s="588"/>
      <c r="I107" s="334"/>
      <c r="J107" s="332"/>
      <c r="K107" s="332"/>
      <c r="L107" s="332"/>
      <c r="M107" s="332"/>
      <c r="N107" s="332"/>
      <c r="O107" s="333"/>
      <c r="R107" s="47" t="str">
        <f t="shared" si="4"/>
        <v/>
      </c>
      <c r="S107" s="47"/>
      <c r="T107" s="47">
        <f t="shared" si="3"/>
        <v>0</v>
      </c>
    </row>
    <row r="108" spans="2:20" ht="35.25" customHeight="1">
      <c r="B108" s="246">
        <v>96</v>
      </c>
      <c r="C108" s="586" t="str">
        <f>IF(依頼入力フォーム!C233="","",依頼入力フォーム!C233)</f>
        <v/>
      </c>
      <c r="D108" s="587"/>
      <c r="E108" s="587"/>
      <c r="F108" s="587"/>
      <c r="G108" s="587"/>
      <c r="H108" s="588"/>
      <c r="I108" s="334"/>
      <c r="J108" s="332"/>
      <c r="K108" s="332"/>
      <c r="L108" s="332"/>
      <c r="M108" s="332"/>
      <c r="N108" s="332"/>
      <c r="O108" s="333"/>
      <c r="R108" s="47" t="str">
        <f t="shared" si="4"/>
        <v/>
      </c>
      <c r="S108" s="47"/>
      <c r="T108" s="47">
        <f t="shared" si="3"/>
        <v>0</v>
      </c>
    </row>
    <row r="109" spans="2:20" ht="35.25" customHeight="1">
      <c r="B109" s="246">
        <v>97</v>
      </c>
      <c r="C109" s="586" t="str">
        <f>IF(依頼入力フォーム!C234="","",依頼入力フォーム!C234)</f>
        <v/>
      </c>
      <c r="D109" s="587"/>
      <c r="E109" s="587"/>
      <c r="F109" s="587"/>
      <c r="G109" s="587"/>
      <c r="H109" s="588"/>
      <c r="I109" s="334"/>
      <c r="J109" s="332"/>
      <c r="K109" s="332"/>
      <c r="L109" s="332"/>
      <c r="M109" s="332"/>
      <c r="N109" s="332"/>
      <c r="O109" s="333"/>
      <c r="R109" s="47" t="str">
        <f t="shared" si="4"/>
        <v/>
      </c>
      <c r="S109" s="47"/>
      <c r="T109" s="47">
        <f t="shared" si="3"/>
        <v>0</v>
      </c>
    </row>
    <row r="110" spans="2:20" ht="35.25" customHeight="1">
      <c r="B110" s="246">
        <v>98</v>
      </c>
      <c r="C110" s="586" t="str">
        <f>IF(依頼入力フォーム!C235="","",依頼入力フォーム!C235)</f>
        <v/>
      </c>
      <c r="D110" s="587"/>
      <c r="E110" s="587"/>
      <c r="F110" s="587"/>
      <c r="G110" s="587"/>
      <c r="H110" s="588"/>
      <c r="I110" s="334"/>
      <c r="J110" s="332"/>
      <c r="K110" s="332"/>
      <c r="L110" s="332"/>
      <c r="M110" s="332"/>
      <c r="N110" s="332"/>
      <c r="O110" s="333"/>
      <c r="R110" s="47" t="str">
        <f t="shared" si="4"/>
        <v/>
      </c>
      <c r="S110" s="47"/>
      <c r="T110" s="47">
        <f t="shared" si="3"/>
        <v>0</v>
      </c>
    </row>
    <row r="111" spans="2:20" ht="35.25" customHeight="1">
      <c r="B111" s="246">
        <v>99</v>
      </c>
      <c r="C111" s="586" t="str">
        <f>IF(依頼入力フォーム!C236="","",依頼入力フォーム!C236)</f>
        <v/>
      </c>
      <c r="D111" s="587"/>
      <c r="E111" s="587"/>
      <c r="F111" s="587"/>
      <c r="G111" s="587"/>
      <c r="H111" s="588"/>
      <c r="I111" s="334"/>
      <c r="J111" s="332"/>
      <c r="K111" s="332"/>
      <c r="L111" s="332"/>
      <c r="M111" s="332"/>
      <c r="N111" s="332"/>
      <c r="O111" s="333"/>
      <c r="R111" s="47" t="str">
        <f t="shared" si="4"/>
        <v/>
      </c>
      <c r="S111" s="47"/>
      <c r="T111" s="47">
        <f t="shared" si="3"/>
        <v>0</v>
      </c>
    </row>
    <row r="112" spans="2:20" ht="35.25" customHeight="1">
      <c r="B112" s="246">
        <v>100</v>
      </c>
      <c r="C112" s="586" t="str">
        <f>IF(依頼入力フォーム!C237="","",依頼入力フォーム!C237)</f>
        <v/>
      </c>
      <c r="D112" s="587"/>
      <c r="E112" s="587"/>
      <c r="F112" s="587"/>
      <c r="G112" s="587"/>
      <c r="H112" s="588"/>
      <c r="I112" s="334"/>
      <c r="J112" s="332"/>
      <c r="K112" s="332"/>
      <c r="L112" s="332"/>
      <c r="M112" s="332"/>
      <c r="N112" s="332"/>
      <c r="O112" s="333"/>
      <c r="R112" s="47" t="str">
        <f t="shared" si="4"/>
        <v/>
      </c>
      <c r="S112" s="47"/>
      <c r="T112" s="47">
        <f t="shared" si="3"/>
        <v>0</v>
      </c>
    </row>
    <row r="113" spans="20:23" ht="15.75">
      <c r="T113" s="47"/>
      <c r="W113" s="250"/>
    </row>
  </sheetData>
  <sheetProtection algorithmName="SHA-512" hashValue="UQVyAxRfO74dAZAw93A8f6k62t8RaqRBNLTh57Wm7TBbjqmVUPNbJRsVNSnB3Od/ve0xTkaYiCUA8s3oIyrfCw==" saltValue="4fBTTbkw5ZXT7mc6OflakA==" spinCount="100000" sheet="1" objects="1" scenarios="1"/>
  <mergeCells count="115">
    <mergeCell ref="B10:B11"/>
    <mergeCell ref="M10:M11"/>
    <mergeCell ref="J1:N3"/>
    <mergeCell ref="M6:N7"/>
    <mergeCell ref="J6:K7"/>
    <mergeCell ref="N10:N11"/>
    <mergeCell ref="C15:H15"/>
    <mergeCell ref="C10:H11"/>
    <mergeCell ref="I10:I11"/>
    <mergeCell ref="A1:I1"/>
    <mergeCell ref="C16:H16"/>
    <mergeCell ref="C17:H17"/>
    <mergeCell ref="C18:H18"/>
    <mergeCell ref="C19:H19"/>
    <mergeCell ref="C20:H20"/>
    <mergeCell ref="J10:J11"/>
    <mergeCell ref="K10:K11"/>
    <mergeCell ref="C12:H12"/>
    <mergeCell ref="C13:H13"/>
    <mergeCell ref="C14:H14"/>
    <mergeCell ref="C27:H27"/>
    <mergeCell ref="C28:H28"/>
    <mergeCell ref="C29:H29"/>
    <mergeCell ref="C30:H30"/>
    <mergeCell ref="C31:H31"/>
    <mergeCell ref="C32:H32"/>
    <mergeCell ref="C21:H21"/>
    <mergeCell ref="C22:H22"/>
    <mergeCell ref="C23:H23"/>
    <mergeCell ref="C24:H24"/>
    <mergeCell ref="C25:H25"/>
    <mergeCell ref="C26:H26"/>
    <mergeCell ref="C39:H39"/>
    <mergeCell ref="C40:H40"/>
    <mergeCell ref="C41:H41"/>
    <mergeCell ref="C42:H42"/>
    <mergeCell ref="C43:H43"/>
    <mergeCell ref="C44:H44"/>
    <mergeCell ref="C33:H33"/>
    <mergeCell ref="C34:H34"/>
    <mergeCell ref="C35:H35"/>
    <mergeCell ref="C36:H36"/>
    <mergeCell ref="C37:H37"/>
    <mergeCell ref="C38:H38"/>
    <mergeCell ref="C51:H51"/>
    <mergeCell ref="C52:H52"/>
    <mergeCell ref="C53:H53"/>
    <mergeCell ref="C54:H54"/>
    <mergeCell ref="C55:H55"/>
    <mergeCell ref="C56:H56"/>
    <mergeCell ref="C45:H45"/>
    <mergeCell ref="C46:H46"/>
    <mergeCell ref="C47:H47"/>
    <mergeCell ref="C48:H48"/>
    <mergeCell ref="C49:H49"/>
    <mergeCell ref="C50:H50"/>
    <mergeCell ref="C63:H63"/>
    <mergeCell ref="C64:H64"/>
    <mergeCell ref="C65:H65"/>
    <mergeCell ref="C66:H66"/>
    <mergeCell ref="C67:H67"/>
    <mergeCell ref="C68:H68"/>
    <mergeCell ref="C57:H57"/>
    <mergeCell ref="C58:H58"/>
    <mergeCell ref="C59:H59"/>
    <mergeCell ref="C60:H60"/>
    <mergeCell ref="C61:H61"/>
    <mergeCell ref="C62:H62"/>
    <mergeCell ref="C75:H75"/>
    <mergeCell ref="C76:H76"/>
    <mergeCell ref="C77:H77"/>
    <mergeCell ref="C78:H78"/>
    <mergeCell ref="C79:H79"/>
    <mergeCell ref="C80:H80"/>
    <mergeCell ref="C69:H69"/>
    <mergeCell ref="C70:H70"/>
    <mergeCell ref="C71:H71"/>
    <mergeCell ref="C72:H72"/>
    <mergeCell ref="C73:H73"/>
    <mergeCell ref="C74:H74"/>
    <mergeCell ref="C88:H88"/>
    <mergeCell ref="C89:H89"/>
    <mergeCell ref="C90:H90"/>
    <mergeCell ref="C91:H91"/>
    <mergeCell ref="C92:H92"/>
    <mergeCell ref="C81:H81"/>
    <mergeCell ref="C82:H82"/>
    <mergeCell ref="C83:H83"/>
    <mergeCell ref="C84:H84"/>
    <mergeCell ref="C85:H85"/>
    <mergeCell ref="C86:H86"/>
    <mergeCell ref="O10:O11"/>
    <mergeCell ref="R11:R12"/>
    <mergeCell ref="C111:H111"/>
    <mergeCell ref="C112:H112"/>
    <mergeCell ref="L10:L11"/>
    <mergeCell ref="C105:H105"/>
    <mergeCell ref="C106:H106"/>
    <mergeCell ref="C107:H107"/>
    <mergeCell ref="C108:H108"/>
    <mergeCell ref="C109:H109"/>
    <mergeCell ref="C110:H110"/>
    <mergeCell ref="C99:H99"/>
    <mergeCell ref="C100:H100"/>
    <mergeCell ref="C101:H101"/>
    <mergeCell ref="C102:H102"/>
    <mergeCell ref="C103:H103"/>
    <mergeCell ref="C104:H104"/>
    <mergeCell ref="C93:H93"/>
    <mergeCell ref="C94:H94"/>
    <mergeCell ref="C95:H95"/>
    <mergeCell ref="C96:H96"/>
    <mergeCell ref="C97:H97"/>
    <mergeCell ref="C98:H98"/>
    <mergeCell ref="C87:H87"/>
  </mergeCells>
  <phoneticPr fontId="2"/>
  <conditionalFormatting sqref="B13:B112">
    <cfRule type="cellIs" dxfId="17" priority="10" operator="lessThan">
      <formula>1</formula>
    </cfRule>
  </conditionalFormatting>
  <conditionalFormatting sqref="C13:H112">
    <cfRule type="containsBlanks" dxfId="16" priority="8">
      <formula>LEN(TRIM(C13))=0</formula>
    </cfRule>
  </conditionalFormatting>
  <conditionalFormatting sqref="I12:K112">
    <cfRule type="containsBlanks" dxfId="15" priority="3">
      <formula>LEN(TRIM(I12))=0</formula>
    </cfRule>
  </conditionalFormatting>
  <conditionalFormatting sqref="J6:K7">
    <cfRule type="expression" dxfId="14" priority="2">
      <formula>$J$6&lt;&gt;""</formula>
    </cfRule>
  </conditionalFormatting>
  <conditionalFormatting sqref="L13:O112">
    <cfRule type="containsBlanks" dxfId="11" priority="9">
      <formula>LEN(TRIM(L13))=0</formula>
    </cfRule>
  </conditionalFormatting>
  <conditionalFormatting sqref="M6:N7">
    <cfRule type="expression" dxfId="10" priority="1">
      <formula>$M$6&lt;&gt;""</formula>
    </cfRule>
  </conditionalFormatting>
  <dataValidations count="2">
    <dataValidation imeMode="disabled" allowBlank="1" showInputMessage="1" sqref="J12:K12" xr:uid="{00000000-0002-0000-0100-000000000000}"/>
    <dataValidation imeMode="disabled" allowBlank="1" showInputMessage="1" showErrorMessage="1" sqref="I113:L1048576 L13:O112" xr:uid="{00000000-0002-0000-0100-000001000000}"/>
  </dataValidations>
  <pageMargins left="0.70866141732283472" right="0.70866141732283472" top="0.74803149606299213" bottom="0.74803149606299213" header="0.31496062992125984" footer="0.31496062992125984"/>
  <pageSetup paperSize="9" scale="60" orientation="portrait" r:id="rId1"/>
  <headerFooter>
    <oddHeader>&amp;LRB-7101-D1-03&amp;R制定日：2020.1.6　改訂日：2021.4.12</oddHeader>
  </headerFooter>
  <extLst>
    <ext xmlns:x14="http://schemas.microsoft.com/office/spreadsheetml/2009/9/main" uri="{78C0D931-6437-407d-A8EE-F0AAD7539E65}">
      <x14:conditionalFormattings>
        <x14:conditionalFormatting xmlns:xm="http://schemas.microsoft.com/office/excel/2006/main">
          <x14:cfRule type="expression" priority="12" id="{834D2BAD-C7DF-4EAF-9A50-9D03F098290F}">
            <xm:f>#REF!='\\10.81.11.170\Personal\Users\BTP8\Desktop\kumamaru\福島用マニュアル\ASM\依頼書\汎用\[【ゲルマ分析依頼用紙】 提案1-17試料情報は別シート.xlsx]プルダウン（非表示予定）'!#REF!</xm:f>
            <x14:dxf>
              <font>
                <b/>
                <i val="0"/>
                <color auto="1"/>
              </font>
              <fill>
                <patternFill>
                  <bgColor theme="0"/>
                </patternFill>
              </fill>
            </x14:dxf>
          </x14:cfRule>
          <xm:sqref>L10</xm:sqref>
        </x14:conditionalFormatting>
        <x14:conditionalFormatting xmlns:xm="http://schemas.microsoft.com/office/excel/2006/main">
          <x14:cfRule type="expression" priority="13" id="{0B80E5D4-7AF7-4480-9807-A07BDBD1D973}">
            <xm:f>#REF!='\\10.81.11.170\Personal\Users\BTP8\Desktop\kumamaru\福島用マニュアル\ASM\依頼書\汎用\[【ゲルマ分析依頼用紙】 提案1-12.xlsx]プルダウン（非表示予定）'!#REF!</xm:f>
            <x14:dxf>
              <font>
                <b/>
                <i val="0"/>
                <color auto="1"/>
              </font>
              <fill>
                <patternFill>
                  <bgColor theme="0"/>
                </patternFill>
              </fill>
            </x14:dxf>
          </x14:cfRule>
          <xm:sqref>L12</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xr:uid="{00000000-0002-0000-0100-000002000000}">
          <x14:formula1>
            <xm:f>'プルダウン（非表示予定）'!$C$39:$G$39</xm:f>
          </x14:formula1>
          <xm:sqref>I13:I112</xm:sqref>
        </x14:dataValidation>
        <x14:dataValidation type="list" imeMode="disabled" allowBlank="1" showInputMessage="1" showErrorMessage="1" xr:uid="{00000000-0002-0000-0100-000003000000}">
          <x14:formula1>
            <xm:f>'プルダウン（非表示予定）'!$C$45:$F$45</xm:f>
          </x14:formula1>
          <xm:sqref>J13:K112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V240"/>
  <sheetViews>
    <sheetView showGridLines="0" zoomScaleNormal="100" zoomScaleSheetLayoutView="115" workbookViewId="0">
      <selection sqref="A1:I2"/>
    </sheetView>
  </sheetViews>
  <sheetFormatPr defaultColWidth="0" defaultRowHeight="15.75" zeroHeight="1"/>
  <cols>
    <col min="1" max="1" width="3.875" style="253" customWidth="1"/>
    <col min="2" max="21" width="3.625" style="253" customWidth="1"/>
    <col min="22" max="26" width="5.875" style="253" customWidth="1"/>
    <col min="27" max="35" width="4.375" style="253" hidden="1" customWidth="1"/>
    <col min="36" max="36" width="4.375" style="256" hidden="1" customWidth="1"/>
    <col min="37" max="48" width="4.375" style="253" hidden="1" customWidth="1"/>
    <col min="49" max="16384" width="9" style="253" hidden="1"/>
  </cols>
  <sheetData>
    <row r="1" spans="1:39" ht="15.75" customHeight="1">
      <c r="A1" s="598" t="s">
        <v>472</v>
      </c>
      <c r="B1" s="598"/>
      <c r="C1" s="598"/>
      <c r="D1" s="598"/>
      <c r="E1" s="598"/>
      <c r="F1" s="598"/>
      <c r="G1" s="598"/>
      <c r="H1" s="598"/>
      <c r="I1" s="598"/>
      <c r="L1" s="254" t="s">
        <v>23</v>
      </c>
      <c r="M1" s="255" t="s">
        <v>286</v>
      </c>
    </row>
    <row r="2" spans="1:39" ht="14.25" customHeight="1">
      <c r="A2" s="598"/>
      <c r="B2" s="598"/>
      <c r="C2" s="598"/>
      <c r="D2" s="598"/>
      <c r="E2" s="598"/>
      <c r="F2" s="598"/>
      <c r="G2" s="598"/>
      <c r="H2" s="598"/>
      <c r="I2" s="598"/>
      <c r="J2" s="257"/>
      <c r="M2" s="258" t="s">
        <v>284</v>
      </c>
      <c r="N2" s="259"/>
      <c r="V2" s="599" t="str">
        <f>IF(依頼入力フォーム!BG30=TRUE,"依頼入力フォームに戻る","※契約事項をご確認ください")</f>
        <v>※契約事項をご確認ください</v>
      </c>
      <c r="W2" s="599"/>
      <c r="X2" s="599"/>
      <c r="Y2" s="599"/>
      <c r="Z2" s="599"/>
    </row>
    <row r="3" spans="1:39" ht="14.25" customHeight="1">
      <c r="C3" s="260"/>
      <c r="D3" s="261"/>
      <c r="F3" s="261"/>
      <c r="G3" s="261"/>
      <c r="H3" s="261"/>
      <c r="I3" s="261"/>
      <c r="J3" s="261"/>
      <c r="L3" s="261"/>
      <c r="M3" s="258" t="s">
        <v>538</v>
      </c>
      <c r="V3" s="599"/>
      <c r="W3" s="599"/>
      <c r="X3" s="599"/>
      <c r="Y3" s="599"/>
      <c r="Z3" s="599"/>
      <c r="AF3" s="262"/>
      <c r="AG3" s="262"/>
      <c r="AH3" s="262"/>
      <c r="AI3" s="256"/>
      <c r="AK3" s="257"/>
      <c r="AL3" s="257"/>
      <c r="AM3" s="257"/>
    </row>
    <row r="4" spans="1:39" ht="14.25" customHeight="1" thickBot="1">
      <c r="C4" s="263"/>
      <c r="D4" s="261"/>
      <c r="F4" s="261"/>
      <c r="G4" s="261"/>
      <c r="H4" s="261"/>
      <c r="I4" s="261"/>
      <c r="J4" s="261"/>
      <c r="L4" s="261"/>
      <c r="M4" s="255" t="s">
        <v>473</v>
      </c>
      <c r="V4" s="599"/>
      <c r="W4" s="599"/>
      <c r="X4" s="599"/>
      <c r="Y4" s="599"/>
      <c r="Z4" s="599"/>
      <c r="AF4" s="257"/>
      <c r="AG4" s="257"/>
      <c r="AH4" s="257"/>
      <c r="AI4" s="256"/>
      <c r="AK4" s="257"/>
      <c r="AL4" s="257"/>
      <c r="AM4" s="257"/>
    </row>
    <row r="5" spans="1:39" s="264" customFormat="1" ht="12" customHeight="1">
      <c r="A5" s="692" t="s">
        <v>254</v>
      </c>
      <c r="B5" s="600" t="s">
        <v>255</v>
      </c>
      <c r="C5" s="601"/>
      <c r="D5" s="601"/>
      <c r="E5" s="601"/>
      <c r="F5" s="601"/>
      <c r="G5" s="601"/>
      <c r="H5" s="601"/>
      <c r="I5" s="601"/>
      <c r="J5" s="601"/>
      <c r="K5" s="601"/>
      <c r="L5" s="601"/>
      <c r="M5" s="602"/>
      <c r="N5" s="603" t="s">
        <v>256</v>
      </c>
      <c r="O5" s="601"/>
      <c r="P5" s="601"/>
      <c r="Q5" s="601"/>
      <c r="R5" s="601"/>
      <c r="S5" s="601"/>
      <c r="T5" s="601"/>
      <c r="U5" s="604"/>
      <c r="AF5" s="257"/>
      <c r="AG5" s="257"/>
      <c r="AH5" s="257"/>
      <c r="AI5" s="256"/>
      <c r="AJ5" s="256"/>
      <c r="AK5" s="257"/>
      <c r="AL5" s="257"/>
      <c r="AM5" s="257"/>
    </row>
    <row r="6" spans="1:39" ht="18.95" customHeight="1">
      <c r="A6" s="693"/>
      <c r="B6" s="605" t="str">
        <f>IF(依頼入力フォーム!BG30=FALSE,"",IF(依頼入力フォーム!G44="",""," "&amp;依頼入力フォーム!G44))</f>
        <v/>
      </c>
      <c r="C6" s="606"/>
      <c r="D6" s="606"/>
      <c r="E6" s="606"/>
      <c r="F6" s="606"/>
      <c r="G6" s="606"/>
      <c r="H6" s="606"/>
      <c r="I6" s="606"/>
      <c r="J6" s="606"/>
      <c r="K6" s="606"/>
      <c r="L6" s="606"/>
      <c r="M6" s="607"/>
      <c r="N6" s="611" t="str">
        <f>IF(依頼入力フォーム!BG30=FALSE,"",IF(依頼入力フォーム!G47="",""," "&amp;依頼入力フォーム!G47))</f>
        <v/>
      </c>
      <c r="O6" s="612"/>
      <c r="P6" s="612"/>
      <c r="Q6" s="612"/>
      <c r="R6" s="612"/>
      <c r="S6" s="612"/>
      <c r="T6" s="612"/>
      <c r="U6" s="613"/>
      <c r="AI6" s="256"/>
    </row>
    <row r="7" spans="1:39" ht="18.95" customHeight="1">
      <c r="A7" s="693"/>
      <c r="B7" s="608"/>
      <c r="C7" s="609"/>
      <c r="D7" s="609"/>
      <c r="E7" s="609"/>
      <c r="F7" s="609"/>
      <c r="G7" s="609"/>
      <c r="H7" s="609"/>
      <c r="I7" s="609"/>
      <c r="J7" s="609"/>
      <c r="K7" s="609"/>
      <c r="L7" s="609"/>
      <c r="M7" s="610"/>
      <c r="N7" s="614"/>
      <c r="O7" s="615"/>
      <c r="P7" s="615"/>
      <c r="Q7" s="615"/>
      <c r="R7" s="615"/>
      <c r="S7" s="615"/>
      <c r="T7" s="615"/>
      <c r="U7" s="616"/>
      <c r="AA7" s="355" t="s">
        <v>257</v>
      </c>
      <c r="AB7" s="355"/>
      <c r="AC7" s="355"/>
    </row>
    <row r="8" spans="1:39" s="264" customFormat="1" ht="12" customHeight="1">
      <c r="A8" s="693"/>
      <c r="B8" s="617" t="s">
        <v>258</v>
      </c>
      <c r="C8" s="618"/>
      <c r="D8" s="618"/>
      <c r="E8" s="618"/>
      <c r="F8" s="618"/>
      <c r="G8" s="618"/>
      <c r="H8" s="631" t="s">
        <v>259</v>
      </c>
      <c r="I8" s="632"/>
      <c r="J8" s="632"/>
      <c r="K8" s="632"/>
      <c r="L8" s="632"/>
      <c r="M8" s="632"/>
      <c r="N8" s="632"/>
      <c r="O8" s="632"/>
      <c r="P8" s="632"/>
      <c r="Q8" s="632"/>
      <c r="R8" s="632"/>
      <c r="S8" s="632"/>
      <c r="T8" s="632"/>
      <c r="U8" s="633"/>
      <c r="AA8" s="356" t="s">
        <v>260</v>
      </c>
      <c r="AB8" s="356">
        <v>39</v>
      </c>
      <c r="AC8" s="356">
        <f>IF(S15&lt;=10,AB8,IF(S15&lt;=40,AB9,IF(S15&lt;=70,AB10,AB11)))</f>
        <v>143</v>
      </c>
      <c r="AJ8" s="256"/>
    </row>
    <row r="9" spans="1:39" ht="15.6" customHeight="1">
      <c r="A9" s="693"/>
      <c r="B9" s="634" t="str">
        <f>IF(依頼入力フォーム!BG30=FALSE,"",IF(依頼入力フォーム!G48="","",依頼入力フォーム!G48&amp;" 様"))</f>
        <v/>
      </c>
      <c r="C9" s="635"/>
      <c r="D9" s="635"/>
      <c r="E9" s="635"/>
      <c r="F9" s="635"/>
      <c r="G9" s="636"/>
      <c r="H9" s="265" t="s">
        <v>261</v>
      </c>
      <c r="I9" s="640" t="str">
        <f>IF(依頼入力フォーム!BG30=FALSE,"",IF(依頼入力フォーム!G45="","",依頼入力フォーム!G45))</f>
        <v/>
      </c>
      <c r="J9" s="640"/>
      <c r="K9" s="640"/>
      <c r="L9" s="266"/>
      <c r="M9" s="266"/>
      <c r="N9" s="266"/>
      <c r="O9" s="266"/>
      <c r="P9" s="266"/>
      <c r="Q9" s="266"/>
      <c r="R9" s="266"/>
      <c r="S9" s="266"/>
      <c r="T9" s="266"/>
      <c r="U9" s="267"/>
      <c r="AA9" s="357" t="s">
        <v>262</v>
      </c>
      <c r="AB9" s="357">
        <v>73</v>
      </c>
      <c r="AC9" s="357"/>
    </row>
    <row r="10" spans="1:39" ht="24" customHeight="1">
      <c r="A10" s="693"/>
      <c r="B10" s="637"/>
      <c r="C10" s="638"/>
      <c r="D10" s="638"/>
      <c r="E10" s="638"/>
      <c r="F10" s="638"/>
      <c r="G10" s="639"/>
      <c r="H10" s="641" t="str">
        <f>IF(依頼入力フォーム!BG30=FALSE,"",IF(依頼入力フォーム!G46="","",依頼入力フォーム!G46))</f>
        <v/>
      </c>
      <c r="I10" s="642"/>
      <c r="J10" s="642"/>
      <c r="K10" s="642"/>
      <c r="L10" s="642"/>
      <c r="M10" s="642"/>
      <c r="N10" s="642"/>
      <c r="O10" s="642"/>
      <c r="P10" s="642"/>
      <c r="Q10" s="642"/>
      <c r="R10" s="642"/>
      <c r="S10" s="642"/>
      <c r="T10" s="642"/>
      <c r="U10" s="643"/>
      <c r="AA10" s="356" t="s">
        <v>263</v>
      </c>
      <c r="AB10" s="356">
        <v>107</v>
      </c>
      <c r="AC10" s="356"/>
    </row>
    <row r="11" spans="1:39" s="264" customFormat="1" ht="12" customHeight="1">
      <c r="A11" s="693"/>
      <c r="B11" s="617" t="s">
        <v>264</v>
      </c>
      <c r="C11" s="618"/>
      <c r="D11" s="618"/>
      <c r="E11" s="618"/>
      <c r="F11" s="618"/>
      <c r="G11" s="631" t="s">
        <v>265</v>
      </c>
      <c r="H11" s="632"/>
      <c r="I11" s="632"/>
      <c r="J11" s="632"/>
      <c r="K11" s="644"/>
      <c r="L11" s="645" t="s">
        <v>266</v>
      </c>
      <c r="M11" s="645"/>
      <c r="N11" s="645"/>
      <c r="O11" s="645"/>
      <c r="P11" s="645"/>
      <c r="Q11" s="645"/>
      <c r="R11" s="645"/>
      <c r="S11" s="645"/>
      <c r="T11" s="645"/>
      <c r="U11" s="646"/>
      <c r="AA11" s="356" t="s">
        <v>267</v>
      </c>
      <c r="AB11" s="356">
        <v>143</v>
      </c>
      <c r="AC11" s="356"/>
      <c r="AJ11" s="256"/>
    </row>
    <row r="12" spans="1:39" ht="19.5" customHeight="1" thickBot="1">
      <c r="A12" s="268"/>
      <c r="B12" s="619" t="str">
        <f>IF(依頼入力フォーム!BG30=FALSE,"",IF(依頼入力フォーム!G49="","",依頼入力フォーム!G49))</f>
        <v/>
      </c>
      <c r="C12" s="620"/>
      <c r="D12" s="620"/>
      <c r="E12" s="620"/>
      <c r="F12" s="620"/>
      <c r="G12" s="621" t="str">
        <f>IF(依頼入力フォーム!BG30=FALSE,"",IF(依頼入力フォーム!G50="","",依頼入力フォーム!G50))</f>
        <v/>
      </c>
      <c r="H12" s="620"/>
      <c r="I12" s="620"/>
      <c r="J12" s="620"/>
      <c r="K12" s="622"/>
      <c r="L12" s="623" t="str">
        <f>IF(依頼入力フォーム!BG30=FALSE,"",IF(依頼入力フォーム!G51="","",依頼入力フォーム!G51))</f>
        <v/>
      </c>
      <c r="M12" s="623"/>
      <c r="N12" s="623"/>
      <c r="O12" s="623"/>
      <c r="P12" s="623"/>
      <c r="Q12" s="623"/>
      <c r="R12" s="623"/>
      <c r="S12" s="623"/>
      <c r="T12" s="623"/>
      <c r="U12" s="624"/>
      <c r="AA12" s="357"/>
      <c r="AB12" s="357"/>
      <c r="AC12" s="357"/>
    </row>
    <row r="13" spans="1:39" ht="9" customHeight="1" thickBot="1">
      <c r="A13" s="47"/>
    </row>
    <row r="14" spans="1:39" s="269" customFormat="1" ht="12" customHeight="1">
      <c r="A14" s="625" t="s">
        <v>268</v>
      </c>
      <c r="B14" s="600" t="s">
        <v>269</v>
      </c>
      <c r="C14" s="601"/>
      <c r="D14" s="601"/>
      <c r="E14" s="601"/>
      <c r="F14" s="601"/>
      <c r="G14" s="601"/>
      <c r="H14" s="601"/>
      <c r="I14" s="601"/>
      <c r="J14" s="601"/>
      <c r="K14" s="601"/>
      <c r="L14" s="601"/>
      <c r="M14" s="601"/>
      <c r="N14" s="601"/>
      <c r="O14" s="601"/>
      <c r="P14" s="601"/>
      <c r="Q14" s="601"/>
      <c r="R14" s="601"/>
      <c r="S14" s="603" t="s">
        <v>270</v>
      </c>
      <c r="T14" s="601"/>
      <c r="U14" s="604"/>
      <c r="AA14" s="253"/>
      <c r="AB14" s="253"/>
      <c r="AC14" s="253"/>
      <c r="AJ14" s="256"/>
    </row>
    <row r="15" spans="1:39" ht="32.25" customHeight="1">
      <c r="A15" s="626"/>
      <c r="B15" s="605" t="str">
        <f>IF(依頼入力フォーム!BG30=FALSE,"",IF(依頼入力フォーム!G75="",""," "&amp;依頼入力フォーム!G75))</f>
        <v/>
      </c>
      <c r="C15" s="606"/>
      <c r="D15" s="606"/>
      <c r="E15" s="606"/>
      <c r="F15" s="606"/>
      <c r="G15" s="606"/>
      <c r="H15" s="609"/>
      <c r="I15" s="609"/>
      <c r="J15" s="609"/>
      <c r="K15" s="609"/>
      <c r="L15" s="609"/>
      <c r="M15" s="609"/>
      <c r="N15" s="609"/>
      <c r="O15" s="609"/>
      <c r="P15" s="609"/>
      <c r="Q15" s="609"/>
      <c r="R15" s="609"/>
      <c r="S15" s="649" t="str">
        <f>IF(依頼入力フォーム!BG30=FALSE,"",依頼入力フォーム!CE50)</f>
        <v/>
      </c>
      <c r="T15" s="650"/>
      <c r="U15" s="651"/>
      <c r="AA15" s="269"/>
      <c r="AB15" s="269"/>
      <c r="AC15" s="269"/>
    </row>
    <row r="16" spans="1:39" s="264" customFormat="1" ht="12" customHeight="1">
      <c r="A16" s="626"/>
      <c r="B16" s="270" t="s">
        <v>558</v>
      </c>
      <c r="C16" s="271"/>
      <c r="D16" s="271"/>
      <c r="E16" s="271"/>
      <c r="F16" s="271"/>
      <c r="G16" s="271"/>
      <c r="H16" s="271"/>
      <c r="I16" s="271"/>
      <c r="J16" s="271"/>
      <c r="K16" s="271"/>
      <c r="L16" s="271"/>
      <c r="M16" s="271"/>
      <c r="N16" s="272" t="s">
        <v>559</v>
      </c>
      <c r="O16" s="271"/>
      <c r="P16" s="271"/>
      <c r="Q16" s="273"/>
      <c r="R16" s="272" t="s">
        <v>274</v>
      </c>
      <c r="S16" s="271"/>
      <c r="T16" s="271"/>
      <c r="U16" s="274"/>
      <c r="AA16" s="253"/>
      <c r="AB16" s="253"/>
      <c r="AC16" s="253"/>
    </row>
    <row r="17" spans="1:29" ht="18" customHeight="1">
      <c r="A17" s="626"/>
      <c r="B17" s="652" t="str">
        <f>IF(依頼入力フォーム!BG30=FALSE,""," "&amp;依頼入力フォーム!G74)</f>
        <v/>
      </c>
      <c r="C17" s="653"/>
      <c r="D17" s="653"/>
      <c r="E17" s="653"/>
      <c r="F17" s="653"/>
      <c r="G17" s="653"/>
      <c r="H17" s="653"/>
      <c r="I17" s="653"/>
      <c r="J17" s="653"/>
      <c r="K17" s="653"/>
      <c r="L17" s="653"/>
      <c r="M17" s="653"/>
      <c r="N17" s="659" t="str">
        <f>IF(依頼入力フォーム!BG30=FALSE,"",依頼入力フォーム!CF2)</f>
        <v/>
      </c>
      <c r="O17" s="660"/>
      <c r="P17" s="660"/>
      <c r="Q17" s="661"/>
      <c r="R17" s="659" t="str">
        <f>IF(依頼入力フォーム!BG30=FALSE,"",依頼入力フォーム!CF3)</f>
        <v/>
      </c>
      <c r="S17" s="660"/>
      <c r="T17" s="660"/>
      <c r="U17" s="665"/>
      <c r="W17" s="266"/>
      <c r="X17" s="266"/>
      <c r="Y17" s="266"/>
      <c r="AA17" s="264"/>
      <c r="AB17" s="264"/>
      <c r="AC17" s="264"/>
    </row>
    <row r="18" spans="1:29" ht="18" customHeight="1">
      <c r="A18" s="626"/>
      <c r="B18" s="654"/>
      <c r="C18" s="655"/>
      <c r="D18" s="655"/>
      <c r="E18" s="655"/>
      <c r="F18" s="655"/>
      <c r="G18" s="655"/>
      <c r="H18" s="655"/>
      <c r="I18" s="655"/>
      <c r="J18" s="655"/>
      <c r="K18" s="655"/>
      <c r="L18" s="655"/>
      <c r="M18" s="655"/>
      <c r="N18" s="662"/>
      <c r="O18" s="663"/>
      <c r="P18" s="663"/>
      <c r="Q18" s="664"/>
      <c r="R18" s="662"/>
      <c r="S18" s="663"/>
      <c r="T18" s="663"/>
      <c r="U18" s="666"/>
      <c r="W18" s="266"/>
      <c r="X18" s="266"/>
      <c r="Y18" s="266"/>
      <c r="AA18" s="253" t="str">
        <f>IF(依頼入力フォーム!BG30=FALSE,"",IF(依頼入力フォーム!G91="","",依頼入力フォーム!G91))</f>
        <v/>
      </c>
    </row>
    <row r="19" spans="1:29" s="264" customFormat="1" ht="24" customHeight="1">
      <c r="A19" s="626"/>
      <c r="B19" s="656" t="str">
        <f>IF(OR(N17="",N17=0,N17="お客様情報宛"),"","[成績書送付先詳細]"&amp;"      "&amp;依頼入力フォーム!CH2)</f>
        <v/>
      </c>
      <c r="C19" s="657"/>
      <c r="D19" s="657"/>
      <c r="E19" s="657"/>
      <c r="F19" s="657"/>
      <c r="G19" s="657"/>
      <c r="H19" s="657"/>
      <c r="I19" s="657"/>
      <c r="J19" s="657"/>
      <c r="K19" s="657"/>
      <c r="L19" s="657"/>
      <c r="M19" s="657"/>
      <c r="N19" s="657"/>
      <c r="O19" s="657"/>
      <c r="P19" s="657"/>
      <c r="Q19" s="657"/>
      <c r="R19" s="657"/>
      <c r="S19" s="657"/>
      <c r="T19" s="657"/>
      <c r="U19" s="658"/>
    </row>
    <row r="20" spans="1:29" ht="24" customHeight="1">
      <c r="A20" s="626"/>
      <c r="B20" s="656" t="str">
        <f>IF(OR(R17="",R17=0,R17="お客様情報宛",R17="指定成績書送付先"),"","[請求先詳細]"&amp;"    "&amp;依頼入力フォーム!CH3)</f>
        <v/>
      </c>
      <c r="C20" s="657"/>
      <c r="D20" s="657"/>
      <c r="E20" s="657"/>
      <c r="F20" s="657"/>
      <c r="G20" s="657"/>
      <c r="H20" s="657"/>
      <c r="I20" s="657"/>
      <c r="J20" s="657"/>
      <c r="K20" s="657"/>
      <c r="L20" s="657"/>
      <c r="M20" s="657"/>
      <c r="N20" s="657"/>
      <c r="O20" s="657"/>
      <c r="P20" s="657"/>
      <c r="Q20" s="657"/>
      <c r="R20" s="657"/>
      <c r="S20" s="657"/>
      <c r="T20" s="657"/>
      <c r="U20" s="658"/>
    </row>
    <row r="21" spans="1:29" ht="12" customHeight="1">
      <c r="A21" s="626"/>
      <c r="B21" s="270" t="s">
        <v>271</v>
      </c>
      <c r="C21" s="271"/>
      <c r="D21" s="271"/>
      <c r="E21" s="272" t="s">
        <v>272</v>
      </c>
      <c r="F21" s="271"/>
      <c r="G21" s="273"/>
      <c r="H21" s="272" t="s">
        <v>273</v>
      </c>
      <c r="I21" s="264"/>
      <c r="J21" s="264"/>
      <c r="K21" s="272" t="s">
        <v>560</v>
      </c>
      <c r="L21" s="271"/>
      <c r="M21" s="271"/>
      <c r="N21" s="272" t="s">
        <v>561</v>
      </c>
      <c r="O21" s="271"/>
      <c r="P21" s="275" t="s">
        <v>280</v>
      </c>
      <c r="Q21" s="273"/>
      <c r="R21" s="264" t="s">
        <v>281</v>
      </c>
      <c r="S21" s="271"/>
      <c r="T21" s="272" t="s">
        <v>282</v>
      </c>
      <c r="U21" s="274"/>
    </row>
    <row r="22" spans="1:29" s="264" customFormat="1" ht="19.5" customHeight="1">
      <c r="A22" s="626"/>
      <c r="B22" s="627" t="str">
        <f>IF(依頼入力フォーム!$BG$30=FALSE,"",IF(依頼入力フォーム!G91="","",IF(COUNTIF(AA18,"*指*"),"指定無"&amp;CHAR(10)&amp;"分析後廃棄",IF(COUNTIF(AA18,"*返*"),"試料返却","長期保管"))))</f>
        <v/>
      </c>
      <c r="C22" s="628"/>
      <c r="D22" s="628"/>
      <c r="E22" s="694" t="str">
        <f>IF(依頼入力フォーム!BG30=FALSE,"",依頼入力フォーム!CE7)</f>
        <v/>
      </c>
      <c r="F22" s="695"/>
      <c r="G22" s="696"/>
      <c r="H22" s="659" t="str">
        <f>IF(依頼入力フォーム!BG30=FALSE,"",IF(依頼入力フォーム!BR6="","",依頼入力フォーム!BR6))</f>
        <v/>
      </c>
      <c r="I22" s="660"/>
      <c r="J22" s="660"/>
      <c r="K22" s="700" t="str">
        <f>IF(依頼入力フォーム!BG30=FALSE,"",依頼入力フォーム!CF17)</f>
        <v/>
      </c>
      <c r="L22" s="701"/>
      <c r="M22" s="701"/>
      <c r="N22" s="704" t="str">
        <f>IF(依頼入力フォーム!BG30=FALSE,"",IF(依頼入力フォーム!G78="","",依頼入力フォーム!G78))</f>
        <v/>
      </c>
      <c r="O22" s="705"/>
      <c r="P22" s="708" t="str">
        <f>IF(依頼入力フォーム!$BG$30=FALSE,"",IF(依頼入力フォーム!CE10=0,"不要","要"))</f>
        <v/>
      </c>
      <c r="Q22" s="709"/>
      <c r="R22" s="708" t="str">
        <f>IF(依頼入力フォーム!$BG$30=FALSE,"",IF(依頼入力フォーム!CE11=0,"不要","要"))</f>
        <v/>
      </c>
      <c r="S22" s="709"/>
      <c r="T22" s="708" t="str">
        <f>IF(依頼入力フォーム!$BG$30=FALSE,"",IF(依頼入力フォーム!CE12=0,"不要","要"))</f>
        <v/>
      </c>
      <c r="U22" s="712"/>
      <c r="AA22" s="253"/>
      <c r="AB22" s="253"/>
      <c r="AC22" s="253"/>
    </row>
    <row r="23" spans="1:29" ht="19.5" customHeight="1">
      <c r="A23" s="626"/>
      <c r="B23" s="629"/>
      <c r="C23" s="630"/>
      <c r="D23" s="630"/>
      <c r="E23" s="697"/>
      <c r="F23" s="698"/>
      <c r="G23" s="699"/>
      <c r="H23" s="662"/>
      <c r="I23" s="663"/>
      <c r="J23" s="663"/>
      <c r="K23" s="702"/>
      <c r="L23" s="703"/>
      <c r="M23" s="703"/>
      <c r="N23" s="706"/>
      <c r="O23" s="707"/>
      <c r="P23" s="710"/>
      <c r="Q23" s="711"/>
      <c r="R23" s="710"/>
      <c r="S23" s="711"/>
      <c r="T23" s="710"/>
      <c r="U23" s="713"/>
      <c r="AA23" s="264"/>
      <c r="AB23" s="264"/>
      <c r="AC23" s="264"/>
    </row>
    <row r="24" spans="1:29" ht="69" customHeight="1" thickBot="1">
      <c r="A24" s="268"/>
      <c r="B24" s="714" t="s">
        <v>283</v>
      </c>
      <c r="C24" s="715"/>
      <c r="D24" s="716"/>
      <c r="E24" s="717" t="str">
        <f>""&amp;依頼入力フォーム!G125</f>
        <v/>
      </c>
      <c r="F24" s="718"/>
      <c r="G24" s="718"/>
      <c r="H24" s="718"/>
      <c r="I24" s="718"/>
      <c r="J24" s="718"/>
      <c r="K24" s="718"/>
      <c r="L24" s="718"/>
      <c r="M24" s="718"/>
      <c r="N24" s="718"/>
      <c r="O24" s="718"/>
      <c r="P24" s="718"/>
      <c r="Q24" s="718"/>
      <c r="R24" s="718"/>
      <c r="S24" s="718"/>
      <c r="T24" s="718"/>
      <c r="U24" s="719"/>
    </row>
    <row r="25" spans="1:29" ht="11.25" customHeight="1"/>
    <row r="26" spans="1:29" ht="21.75" customHeight="1">
      <c r="A26" s="88" t="s">
        <v>275</v>
      </c>
      <c r="E26" s="597"/>
      <c r="F26" s="597"/>
      <c r="G26" s="597"/>
      <c r="H26" s="597"/>
      <c r="I26" s="597"/>
      <c r="J26" s="597"/>
      <c r="K26" s="597"/>
      <c r="L26" s="597"/>
      <c r="M26" s="597"/>
      <c r="N26" s="597"/>
      <c r="O26" s="597"/>
      <c r="P26" s="597"/>
      <c r="Q26" s="597"/>
      <c r="R26" s="597"/>
      <c r="S26" s="597"/>
      <c r="T26" s="597"/>
      <c r="U26" s="597"/>
      <c r="V26" s="669"/>
      <c r="W26" s="669"/>
      <c r="X26" s="669"/>
      <c r="Y26" s="669"/>
      <c r="Z26" s="669"/>
    </row>
    <row r="27" spans="1:29" ht="8.25" customHeight="1" thickBot="1">
      <c r="V27" s="669"/>
      <c r="W27" s="669"/>
      <c r="X27" s="669"/>
      <c r="Y27" s="669"/>
      <c r="Z27" s="669"/>
    </row>
    <row r="28" spans="1:29" ht="21.75" customHeight="1" thickBot="1">
      <c r="A28" s="276" t="s">
        <v>276</v>
      </c>
      <c r="B28" s="670" t="s">
        <v>52</v>
      </c>
      <c r="C28" s="671"/>
      <c r="D28" s="671"/>
      <c r="E28" s="671"/>
      <c r="F28" s="671"/>
      <c r="G28" s="671"/>
      <c r="H28" s="671"/>
      <c r="I28" s="672"/>
      <c r="J28" s="673" t="s">
        <v>277</v>
      </c>
      <c r="K28" s="673"/>
      <c r="L28" s="674" t="s">
        <v>278</v>
      </c>
      <c r="M28" s="671"/>
      <c r="N28" s="671"/>
      <c r="O28" s="671"/>
      <c r="P28" s="671"/>
      <c r="Q28" s="671"/>
      <c r="R28" s="672"/>
      <c r="S28" s="674" t="s">
        <v>279</v>
      </c>
      <c r="T28" s="671"/>
      <c r="U28" s="675"/>
      <c r="V28" s="669"/>
      <c r="W28" s="669"/>
      <c r="X28" s="669"/>
      <c r="Y28" s="669"/>
      <c r="Z28" s="669"/>
    </row>
    <row r="29" spans="1:29" ht="21.75" customHeight="1">
      <c r="A29" s="277">
        <v>1</v>
      </c>
      <c r="B29" s="676" t="str">
        <f>IF(依頼入力フォーム!$BG$30=FALSE,"",IF(依頼入力フォーム!C138="","",依頼入力フォーム!C138))</f>
        <v/>
      </c>
      <c r="C29" s="676"/>
      <c r="D29" s="676"/>
      <c r="E29" s="676"/>
      <c r="F29" s="676"/>
      <c r="G29" s="676"/>
      <c r="H29" s="676"/>
      <c r="I29" s="676"/>
      <c r="J29" s="677" t="str">
        <f>IF(依頼入力フォーム!$BG$30=FALSE,"",IF(依頼入力フォーム!I138="","",依頼入力フォーム!I138))</f>
        <v/>
      </c>
      <c r="K29" s="677"/>
      <c r="L29" s="676" t="str">
        <f>IF(依頼入力フォーム!$BG$30=FALSE,"",IF(依頼入力フォーム!K138="","",依頼入力フォーム!K138))</f>
        <v/>
      </c>
      <c r="M29" s="676"/>
      <c r="N29" s="676"/>
      <c r="O29" s="676"/>
      <c r="P29" s="676"/>
      <c r="Q29" s="676"/>
      <c r="R29" s="676"/>
      <c r="S29" s="678" t="str">
        <f>IF(依頼入力フォーム!$BG$30=FALSE,"",IF(依頼入力フォーム!R138="","",依頼入力フォーム!R138))</f>
        <v/>
      </c>
      <c r="T29" s="678"/>
      <c r="U29" s="679"/>
    </row>
    <row r="30" spans="1:29" ht="21.75" customHeight="1">
      <c r="A30" s="278">
        <v>2</v>
      </c>
      <c r="B30" s="647" t="str">
        <f>IF(依頼入力フォーム!$BG$30=FALSE,"",IF(依頼入力フォーム!C139="","",依頼入力フォーム!C139))</f>
        <v/>
      </c>
      <c r="C30" s="647"/>
      <c r="D30" s="647"/>
      <c r="E30" s="647"/>
      <c r="F30" s="647"/>
      <c r="G30" s="647"/>
      <c r="H30" s="647"/>
      <c r="I30" s="647"/>
      <c r="J30" s="648" t="str">
        <f>IF(依頼入力フォーム!$BG$30=FALSE,"",IF(依頼入力フォーム!I139="","",依頼入力フォーム!I139))</f>
        <v/>
      </c>
      <c r="K30" s="648"/>
      <c r="L30" s="647" t="str">
        <f>IF(依頼入力フォーム!$BG$30=FALSE,"",IF(依頼入力フォーム!K139="","",依頼入力フォーム!K139))</f>
        <v/>
      </c>
      <c r="M30" s="647"/>
      <c r="N30" s="647"/>
      <c r="O30" s="647"/>
      <c r="P30" s="647"/>
      <c r="Q30" s="647"/>
      <c r="R30" s="647"/>
      <c r="S30" s="667" t="str">
        <f>IF(依頼入力フォーム!$BG$30=FALSE,"",IF(依頼入力フォーム!R139="","",依頼入力フォーム!R139))</f>
        <v/>
      </c>
      <c r="T30" s="667"/>
      <c r="U30" s="668"/>
    </row>
    <row r="31" spans="1:29" ht="21.75" customHeight="1">
      <c r="A31" s="278">
        <v>3</v>
      </c>
      <c r="B31" s="647" t="str">
        <f>IF(依頼入力フォーム!$BG$30=FALSE,"",IF(依頼入力フォーム!C140="","",依頼入力フォーム!C140))</f>
        <v/>
      </c>
      <c r="C31" s="647"/>
      <c r="D31" s="647"/>
      <c r="E31" s="647"/>
      <c r="F31" s="647"/>
      <c r="G31" s="647"/>
      <c r="H31" s="647"/>
      <c r="I31" s="647"/>
      <c r="J31" s="648" t="str">
        <f>IF(依頼入力フォーム!$BG$30=FALSE,"",IF(依頼入力フォーム!I140="","",依頼入力フォーム!I140))</f>
        <v/>
      </c>
      <c r="K31" s="648"/>
      <c r="L31" s="647" t="str">
        <f>IF(依頼入力フォーム!$BG$30=FALSE,"",IF(依頼入力フォーム!K140="","",依頼入力フォーム!K140))</f>
        <v/>
      </c>
      <c r="M31" s="647"/>
      <c r="N31" s="647"/>
      <c r="O31" s="647"/>
      <c r="P31" s="647"/>
      <c r="Q31" s="647"/>
      <c r="R31" s="647"/>
      <c r="S31" s="667" t="str">
        <f>IF(依頼入力フォーム!$BG$30=FALSE,"",IF(依頼入力フォーム!R140="","",依頼入力フォーム!R140))</f>
        <v/>
      </c>
      <c r="T31" s="667"/>
      <c r="U31" s="668"/>
    </row>
    <row r="32" spans="1:29" ht="21.75" customHeight="1">
      <c r="A32" s="278">
        <v>4</v>
      </c>
      <c r="B32" s="647" t="str">
        <f>IF(依頼入力フォーム!$BG$30=FALSE,"",IF(依頼入力フォーム!C141="","",依頼入力フォーム!C141))</f>
        <v/>
      </c>
      <c r="C32" s="647"/>
      <c r="D32" s="647"/>
      <c r="E32" s="647"/>
      <c r="F32" s="647"/>
      <c r="G32" s="647"/>
      <c r="H32" s="647"/>
      <c r="I32" s="647"/>
      <c r="J32" s="648" t="str">
        <f>IF(依頼入力フォーム!$BG$30=FALSE,"",IF(依頼入力フォーム!I141="","",依頼入力フォーム!I141))</f>
        <v/>
      </c>
      <c r="K32" s="648"/>
      <c r="L32" s="647" t="str">
        <f>IF(依頼入力フォーム!$BG$30=FALSE,"",IF(依頼入力フォーム!K141="","",依頼入力フォーム!K141))</f>
        <v/>
      </c>
      <c r="M32" s="647"/>
      <c r="N32" s="647"/>
      <c r="O32" s="647"/>
      <c r="P32" s="647"/>
      <c r="Q32" s="647"/>
      <c r="R32" s="647"/>
      <c r="S32" s="667" t="str">
        <f>IF(依頼入力フォーム!$BG$30=FALSE,"",IF(依頼入力フォーム!R141="","",依頼入力フォーム!R141))</f>
        <v/>
      </c>
      <c r="T32" s="667"/>
      <c r="U32" s="668"/>
    </row>
    <row r="33" spans="1:26" ht="21.75" customHeight="1" thickBot="1">
      <c r="A33" s="279">
        <v>5</v>
      </c>
      <c r="B33" s="680" t="str">
        <f>IF(依頼入力フォーム!$BG$30=FALSE,"",IF(依頼入力フォーム!C142="","",依頼入力フォーム!C142))</f>
        <v/>
      </c>
      <c r="C33" s="680"/>
      <c r="D33" s="680"/>
      <c r="E33" s="680"/>
      <c r="F33" s="680"/>
      <c r="G33" s="680"/>
      <c r="H33" s="680"/>
      <c r="I33" s="680"/>
      <c r="J33" s="681" t="str">
        <f>IF(依頼入力フォーム!$BG$30=FALSE,"",IF(依頼入力フォーム!I142="","",依頼入力フォーム!I142))</f>
        <v/>
      </c>
      <c r="K33" s="681"/>
      <c r="L33" s="680" t="str">
        <f>IF(依頼入力フォーム!$BG$30=FALSE,"",IF(依頼入力フォーム!K142="","",依頼入力フォーム!K142))</f>
        <v/>
      </c>
      <c r="M33" s="680"/>
      <c r="N33" s="680"/>
      <c r="O33" s="680"/>
      <c r="P33" s="680"/>
      <c r="Q33" s="680"/>
      <c r="R33" s="680"/>
      <c r="S33" s="682" t="str">
        <f>IF(依頼入力フォーム!$BG$30=FALSE,"",IF(依頼入力フォーム!R142="","",依頼入力フォーム!R142))</f>
        <v/>
      </c>
      <c r="T33" s="682"/>
      <c r="U33" s="683"/>
    </row>
    <row r="34" spans="1:26" ht="21.75" customHeight="1">
      <c r="A34" s="277">
        <v>6</v>
      </c>
      <c r="B34" s="676" t="str">
        <f>IF(依頼入力フォーム!$BG$30=FALSE,"",IF(依頼入力フォーム!C143="","",依頼入力フォーム!C143))</f>
        <v/>
      </c>
      <c r="C34" s="676"/>
      <c r="D34" s="676"/>
      <c r="E34" s="676"/>
      <c r="F34" s="676"/>
      <c r="G34" s="676"/>
      <c r="H34" s="676"/>
      <c r="I34" s="676"/>
      <c r="J34" s="677" t="str">
        <f>IF(依頼入力フォーム!$BG$30=FALSE,"",IF(依頼入力フォーム!I143="","",依頼入力フォーム!I143))</f>
        <v/>
      </c>
      <c r="K34" s="677"/>
      <c r="L34" s="676" t="str">
        <f>IF(依頼入力フォーム!$BG$30=FALSE,"",IF(依頼入力フォーム!K143="","",依頼入力フォーム!K143))</f>
        <v/>
      </c>
      <c r="M34" s="676"/>
      <c r="N34" s="676"/>
      <c r="O34" s="676"/>
      <c r="P34" s="676"/>
      <c r="Q34" s="676"/>
      <c r="R34" s="676"/>
      <c r="S34" s="678" t="str">
        <f>IF(依頼入力フォーム!$BG$30=FALSE,"",IF(依頼入力フォーム!R143="","",依頼入力フォーム!R143))</f>
        <v/>
      </c>
      <c r="T34" s="678"/>
      <c r="U34" s="679"/>
    </row>
    <row r="35" spans="1:26" ht="21.75" customHeight="1">
      <c r="A35" s="278">
        <v>7</v>
      </c>
      <c r="B35" s="647" t="str">
        <f>IF(依頼入力フォーム!$BG$30=FALSE,"",IF(依頼入力フォーム!C144="","",依頼入力フォーム!C144))</f>
        <v/>
      </c>
      <c r="C35" s="647"/>
      <c r="D35" s="647"/>
      <c r="E35" s="647"/>
      <c r="F35" s="647"/>
      <c r="G35" s="647"/>
      <c r="H35" s="647"/>
      <c r="I35" s="647"/>
      <c r="J35" s="648" t="str">
        <f>IF(依頼入力フォーム!$BG$30=FALSE,"",IF(依頼入力フォーム!I144="","",依頼入力フォーム!I144))</f>
        <v/>
      </c>
      <c r="K35" s="648"/>
      <c r="L35" s="647" t="str">
        <f>IF(依頼入力フォーム!$BG$30=FALSE,"",IF(依頼入力フォーム!K144="","",依頼入力フォーム!K144))</f>
        <v/>
      </c>
      <c r="M35" s="647"/>
      <c r="N35" s="647"/>
      <c r="O35" s="647"/>
      <c r="P35" s="647"/>
      <c r="Q35" s="647"/>
      <c r="R35" s="647"/>
      <c r="S35" s="667" t="str">
        <f>IF(依頼入力フォーム!$BG$30=FALSE,"",IF(依頼入力フォーム!R144="","",依頼入力フォーム!R144))</f>
        <v/>
      </c>
      <c r="T35" s="667"/>
      <c r="U35" s="668"/>
    </row>
    <row r="36" spans="1:26" ht="21.75" customHeight="1">
      <c r="A36" s="278">
        <v>8</v>
      </c>
      <c r="B36" s="647" t="str">
        <f>IF(依頼入力フォーム!$BG$30=FALSE,"",IF(依頼入力フォーム!C145="","",依頼入力フォーム!C145))</f>
        <v/>
      </c>
      <c r="C36" s="647"/>
      <c r="D36" s="647"/>
      <c r="E36" s="647"/>
      <c r="F36" s="647"/>
      <c r="G36" s="647"/>
      <c r="H36" s="647"/>
      <c r="I36" s="647"/>
      <c r="J36" s="648" t="str">
        <f>IF(依頼入力フォーム!$BG$30=FALSE,"",IF(依頼入力フォーム!I145="","",依頼入力フォーム!I145))</f>
        <v/>
      </c>
      <c r="K36" s="648"/>
      <c r="L36" s="647" t="str">
        <f>IF(依頼入力フォーム!$BG$30=FALSE,"",IF(依頼入力フォーム!K145="","",依頼入力フォーム!K145))</f>
        <v/>
      </c>
      <c r="M36" s="647"/>
      <c r="N36" s="647"/>
      <c r="O36" s="647"/>
      <c r="P36" s="647"/>
      <c r="Q36" s="647"/>
      <c r="R36" s="647"/>
      <c r="S36" s="667" t="str">
        <f>IF(依頼入力フォーム!$BG$30=FALSE,"",IF(依頼入力フォーム!R145="","",依頼入力フォーム!R145))</f>
        <v/>
      </c>
      <c r="T36" s="667"/>
      <c r="U36" s="668"/>
    </row>
    <row r="37" spans="1:26" ht="21.75" customHeight="1">
      <c r="A37" s="278">
        <v>9</v>
      </c>
      <c r="B37" s="647" t="str">
        <f>IF(依頼入力フォーム!$BG$30=FALSE,"",IF(依頼入力フォーム!C146="","",依頼入力フォーム!C146))</f>
        <v/>
      </c>
      <c r="C37" s="647"/>
      <c r="D37" s="647"/>
      <c r="E37" s="647"/>
      <c r="F37" s="647"/>
      <c r="G37" s="647"/>
      <c r="H37" s="647"/>
      <c r="I37" s="647"/>
      <c r="J37" s="648" t="str">
        <f>IF(依頼入力フォーム!$BG$30=FALSE,"",IF(依頼入力フォーム!I146="","",依頼入力フォーム!I146))</f>
        <v/>
      </c>
      <c r="K37" s="648"/>
      <c r="L37" s="647" t="str">
        <f>IF(依頼入力フォーム!$BG$30=FALSE,"",IF(依頼入力フォーム!K146="","",依頼入力フォーム!K146))</f>
        <v/>
      </c>
      <c r="M37" s="647"/>
      <c r="N37" s="647"/>
      <c r="O37" s="647"/>
      <c r="P37" s="647"/>
      <c r="Q37" s="647"/>
      <c r="R37" s="647"/>
      <c r="S37" s="667" t="str">
        <f>IF(依頼入力フォーム!$BG$30=FALSE,"",IF(依頼入力フォーム!R146="","",依頼入力フォーム!R146))</f>
        <v/>
      </c>
      <c r="T37" s="667"/>
      <c r="U37" s="668"/>
    </row>
    <row r="38" spans="1:26" ht="21.75" customHeight="1" thickBot="1">
      <c r="A38" s="279">
        <v>10</v>
      </c>
      <c r="B38" s="680" t="str">
        <f>IF(依頼入力フォーム!$BG$30=FALSE,"",IF(依頼入力フォーム!C147="","",依頼入力フォーム!C147))</f>
        <v/>
      </c>
      <c r="C38" s="680"/>
      <c r="D38" s="680"/>
      <c r="E38" s="680"/>
      <c r="F38" s="680"/>
      <c r="G38" s="680"/>
      <c r="H38" s="680"/>
      <c r="I38" s="680"/>
      <c r="J38" s="681" t="str">
        <f>IF(依頼入力フォーム!$BG$30=FALSE,"",IF(依頼入力フォーム!I147="","",依頼入力フォーム!I147))</f>
        <v/>
      </c>
      <c r="K38" s="681"/>
      <c r="L38" s="680" t="str">
        <f>IF(依頼入力フォーム!$BG$30=FALSE,"",IF(依頼入力フォーム!K147="","",依頼入力フォーム!K147))</f>
        <v/>
      </c>
      <c r="M38" s="680"/>
      <c r="N38" s="680"/>
      <c r="O38" s="680"/>
      <c r="P38" s="680"/>
      <c r="Q38" s="680"/>
      <c r="R38" s="680"/>
      <c r="S38" s="682" t="str">
        <f>IF(依頼入力フォーム!$BG$30=FALSE,"",IF(依頼入力フォーム!R147="","",依頼入力フォーム!R147))</f>
        <v/>
      </c>
      <c r="T38" s="682"/>
      <c r="U38" s="683"/>
    </row>
    <row r="39" spans="1:26"/>
    <row r="40" spans="1:26" ht="6.75" customHeight="1"/>
    <row r="41" spans="1:26" ht="21.75" customHeight="1">
      <c r="A41" s="88" t="s">
        <v>275</v>
      </c>
      <c r="E41" s="597" t="str">
        <f>IF(依頼入力フォーム!BG30=FALSE,"",IF(依頼入力フォーム!G44="",""," "&amp;依頼入力フォーム!G44&amp;" 様"))</f>
        <v/>
      </c>
      <c r="F41" s="597"/>
      <c r="G41" s="597"/>
      <c r="H41" s="597"/>
      <c r="I41" s="597"/>
      <c r="J41" s="597"/>
      <c r="K41" s="597" t="str">
        <f>IF(依頼入力フォーム!BG30=FALSE,"",IF(依頼入力フォーム!G75="",""," 件名 : "&amp;依頼入力フォーム!G75))</f>
        <v/>
      </c>
      <c r="L41" s="597"/>
      <c r="M41" s="597"/>
      <c r="N41" s="597"/>
      <c r="O41" s="597"/>
      <c r="P41" s="597"/>
      <c r="Q41" s="597"/>
      <c r="R41" s="597"/>
      <c r="S41" s="597"/>
      <c r="T41" s="597"/>
      <c r="U41" s="597"/>
      <c r="V41" s="596" t="s">
        <v>253</v>
      </c>
      <c r="W41" s="596"/>
      <c r="X41" s="596"/>
      <c r="Y41" s="596"/>
      <c r="Z41" s="596"/>
    </row>
    <row r="42" spans="1:26" ht="3.75" customHeight="1" thickBot="1">
      <c r="V42" s="596"/>
      <c r="W42" s="596"/>
      <c r="X42" s="596"/>
      <c r="Y42" s="596"/>
      <c r="Z42" s="596"/>
    </row>
    <row r="43" spans="1:26" ht="21.75" customHeight="1" thickBot="1">
      <c r="A43" s="276" t="s">
        <v>276</v>
      </c>
      <c r="B43" s="670" t="s">
        <v>52</v>
      </c>
      <c r="C43" s="671"/>
      <c r="D43" s="671"/>
      <c r="E43" s="671"/>
      <c r="F43" s="671"/>
      <c r="G43" s="671"/>
      <c r="H43" s="671"/>
      <c r="I43" s="672"/>
      <c r="J43" s="673" t="s">
        <v>277</v>
      </c>
      <c r="K43" s="673"/>
      <c r="L43" s="674" t="s">
        <v>278</v>
      </c>
      <c r="M43" s="671"/>
      <c r="N43" s="671"/>
      <c r="O43" s="671"/>
      <c r="P43" s="671"/>
      <c r="Q43" s="671"/>
      <c r="R43" s="672"/>
      <c r="S43" s="674" t="s">
        <v>279</v>
      </c>
      <c r="T43" s="671"/>
      <c r="U43" s="675"/>
      <c r="V43" s="596"/>
      <c r="W43" s="596"/>
      <c r="X43" s="596"/>
      <c r="Y43" s="596"/>
      <c r="Z43" s="596"/>
    </row>
    <row r="44" spans="1:26" ht="21.75" customHeight="1">
      <c r="A44" s="280">
        <v>11</v>
      </c>
      <c r="B44" s="676" t="str">
        <f>IF(依頼入力フォーム!$BG$30=FALSE,"",IF(依頼入力フォーム!C148="","",依頼入力フォーム!C148))</f>
        <v/>
      </c>
      <c r="C44" s="676"/>
      <c r="D44" s="676"/>
      <c r="E44" s="676"/>
      <c r="F44" s="676"/>
      <c r="G44" s="676"/>
      <c r="H44" s="676"/>
      <c r="I44" s="676"/>
      <c r="J44" s="677" t="str">
        <f>IF(依頼入力フォーム!$BG$30=FALSE,"",IF(依頼入力フォーム!I148="","",依頼入力フォーム!I148))</f>
        <v/>
      </c>
      <c r="K44" s="677"/>
      <c r="L44" s="676" t="str">
        <f>IF(依頼入力フォーム!$BG$30=FALSE,"",IF(依頼入力フォーム!K148="","",依頼入力フォーム!K148))</f>
        <v/>
      </c>
      <c r="M44" s="676"/>
      <c r="N44" s="676"/>
      <c r="O44" s="676"/>
      <c r="P44" s="676"/>
      <c r="Q44" s="676"/>
      <c r="R44" s="676"/>
      <c r="S44" s="678" t="str">
        <f>IF(依頼入力フォーム!$BG$30=FALSE,"",IF(依頼入力フォーム!R148="","",依頼入力フォーム!R148))</f>
        <v/>
      </c>
      <c r="T44" s="678"/>
      <c r="U44" s="679"/>
    </row>
    <row r="45" spans="1:26" ht="21.75" customHeight="1">
      <c r="A45" s="278">
        <v>12</v>
      </c>
      <c r="B45" s="647" t="str">
        <f>IF(依頼入力フォーム!$BG$30=FALSE,"",IF(依頼入力フォーム!C149="","",依頼入力フォーム!C149))</f>
        <v/>
      </c>
      <c r="C45" s="647"/>
      <c r="D45" s="647"/>
      <c r="E45" s="647"/>
      <c r="F45" s="647"/>
      <c r="G45" s="647"/>
      <c r="H45" s="647"/>
      <c r="I45" s="647"/>
      <c r="J45" s="648" t="str">
        <f>IF(依頼入力フォーム!$BG$30=FALSE,"",IF(依頼入力フォーム!I149="","",依頼入力フォーム!I149))</f>
        <v/>
      </c>
      <c r="K45" s="648"/>
      <c r="L45" s="647" t="str">
        <f>IF(依頼入力フォーム!$BG$30=FALSE,"",IF(依頼入力フォーム!K149="","",依頼入力フォーム!K149))</f>
        <v/>
      </c>
      <c r="M45" s="647"/>
      <c r="N45" s="647"/>
      <c r="O45" s="647"/>
      <c r="P45" s="647"/>
      <c r="Q45" s="647"/>
      <c r="R45" s="647"/>
      <c r="S45" s="667" t="str">
        <f>IF(依頼入力フォーム!$BG$30=FALSE,"",IF(依頼入力フォーム!R149="","",依頼入力フォーム!R149))</f>
        <v/>
      </c>
      <c r="T45" s="667"/>
      <c r="U45" s="668"/>
    </row>
    <row r="46" spans="1:26" ht="21.75" customHeight="1">
      <c r="A46" s="278">
        <v>13</v>
      </c>
      <c r="B46" s="647" t="str">
        <f>IF(依頼入力フォーム!$BG$30=FALSE,"",IF(依頼入力フォーム!C150="","",依頼入力フォーム!C150))</f>
        <v/>
      </c>
      <c r="C46" s="647"/>
      <c r="D46" s="647"/>
      <c r="E46" s="647"/>
      <c r="F46" s="647"/>
      <c r="G46" s="647"/>
      <c r="H46" s="647"/>
      <c r="I46" s="647"/>
      <c r="J46" s="648" t="str">
        <f>IF(依頼入力フォーム!$BG$30=FALSE,"",IF(依頼入力フォーム!I150="","",依頼入力フォーム!I150))</f>
        <v/>
      </c>
      <c r="K46" s="648"/>
      <c r="L46" s="647" t="str">
        <f>IF(依頼入力フォーム!$BG$30=FALSE,"",IF(依頼入力フォーム!K150="","",依頼入力フォーム!K150))</f>
        <v/>
      </c>
      <c r="M46" s="647"/>
      <c r="N46" s="647"/>
      <c r="O46" s="647"/>
      <c r="P46" s="647"/>
      <c r="Q46" s="647"/>
      <c r="R46" s="647"/>
      <c r="S46" s="667" t="str">
        <f>IF(依頼入力フォーム!$BG$30=FALSE,"",IF(依頼入力フォーム!R150="","",依頼入力フォーム!R150))</f>
        <v/>
      </c>
      <c r="T46" s="667"/>
      <c r="U46" s="668"/>
    </row>
    <row r="47" spans="1:26" ht="21.75" customHeight="1">
      <c r="A47" s="278">
        <v>14</v>
      </c>
      <c r="B47" s="647" t="str">
        <f>IF(依頼入力フォーム!$BG$30=FALSE,"",IF(依頼入力フォーム!C151="","",依頼入力フォーム!C151))</f>
        <v/>
      </c>
      <c r="C47" s="647"/>
      <c r="D47" s="647"/>
      <c r="E47" s="647"/>
      <c r="F47" s="647"/>
      <c r="G47" s="647"/>
      <c r="H47" s="647"/>
      <c r="I47" s="647"/>
      <c r="J47" s="648" t="str">
        <f>IF(依頼入力フォーム!$BG$30=FALSE,"",IF(依頼入力フォーム!I151="","",依頼入力フォーム!I151))</f>
        <v/>
      </c>
      <c r="K47" s="648"/>
      <c r="L47" s="647" t="str">
        <f>IF(依頼入力フォーム!$BG$30=FALSE,"",IF(依頼入力フォーム!K151="","",依頼入力フォーム!K151))</f>
        <v/>
      </c>
      <c r="M47" s="647"/>
      <c r="N47" s="647"/>
      <c r="O47" s="647"/>
      <c r="P47" s="647"/>
      <c r="Q47" s="647"/>
      <c r="R47" s="647"/>
      <c r="S47" s="667" t="str">
        <f>IF(依頼入力フォーム!$BG$30=FALSE,"",IF(依頼入力フォーム!R151="","",依頼入力フォーム!R151))</f>
        <v/>
      </c>
      <c r="T47" s="667"/>
      <c r="U47" s="668"/>
    </row>
    <row r="48" spans="1:26" ht="21.75" customHeight="1" thickBot="1">
      <c r="A48" s="279">
        <v>15</v>
      </c>
      <c r="B48" s="680" t="str">
        <f>IF(依頼入力フォーム!$BG$30=FALSE,"",IF(依頼入力フォーム!C152="","",依頼入力フォーム!C152))</f>
        <v/>
      </c>
      <c r="C48" s="680"/>
      <c r="D48" s="680"/>
      <c r="E48" s="680"/>
      <c r="F48" s="680"/>
      <c r="G48" s="680"/>
      <c r="H48" s="680"/>
      <c r="I48" s="680"/>
      <c r="J48" s="681" t="str">
        <f>IF(依頼入力フォーム!$BG$30=FALSE,"",IF(依頼入力フォーム!I152="","",依頼入力フォーム!I152))</f>
        <v/>
      </c>
      <c r="K48" s="681"/>
      <c r="L48" s="680" t="str">
        <f>IF(依頼入力フォーム!$BG$30=FALSE,"",IF(依頼入力フォーム!K152="","",依頼入力フォーム!K152))</f>
        <v/>
      </c>
      <c r="M48" s="680"/>
      <c r="N48" s="680"/>
      <c r="O48" s="680"/>
      <c r="P48" s="680"/>
      <c r="Q48" s="680"/>
      <c r="R48" s="680"/>
      <c r="S48" s="682" t="str">
        <f>IF(依頼入力フォーム!$BG$30=FALSE,"",IF(依頼入力フォーム!R152="","",依頼入力フォーム!R152))</f>
        <v/>
      </c>
      <c r="T48" s="682"/>
      <c r="U48" s="683"/>
    </row>
    <row r="49" spans="1:36" ht="21.75" customHeight="1">
      <c r="A49" s="280">
        <v>16</v>
      </c>
      <c r="B49" s="676" t="str">
        <f>IF(依頼入力フォーム!$BG$30=FALSE,"",IF(依頼入力フォーム!C153="","",依頼入力フォーム!C153))</f>
        <v/>
      </c>
      <c r="C49" s="676"/>
      <c r="D49" s="676"/>
      <c r="E49" s="676"/>
      <c r="F49" s="676"/>
      <c r="G49" s="676"/>
      <c r="H49" s="676"/>
      <c r="I49" s="676"/>
      <c r="J49" s="677" t="str">
        <f>IF(依頼入力フォーム!$BG$30=FALSE,"",IF(依頼入力フォーム!I153="","",依頼入力フォーム!I153))</f>
        <v/>
      </c>
      <c r="K49" s="677"/>
      <c r="L49" s="676" t="str">
        <f>IF(依頼入力フォーム!$BG$30=FALSE,"",IF(依頼入力フォーム!K153="","",依頼入力フォーム!K153))</f>
        <v/>
      </c>
      <c r="M49" s="676"/>
      <c r="N49" s="676"/>
      <c r="O49" s="676"/>
      <c r="P49" s="676"/>
      <c r="Q49" s="676"/>
      <c r="R49" s="676"/>
      <c r="S49" s="678" t="str">
        <f>IF(依頼入力フォーム!$BG$30=FALSE,"",IF(依頼入力フォーム!R153="","",依頼入力フォーム!R153))</f>
        <v/>
      </c>
      <c r="T49" s="678"/>
      <c r="U49" s="679"/>
    </row>
    <row r="50" spans="1:36" ht="21.75" customHeight="1">
      <c r="A50" s="281">
        <v>17</v>
      </c>
      <c r="B50" s="647" t="str">
        <f>IF(依頼入力フォーム!$BG$30=FALSE,"",IF(依頼入力フォーム!C154="","",依頼入力フォーム!C154))</f>
        <v/>
      </c>
      <c r="C50" s="647"/>
      <c r="D50" s="647"/>
      <c r="E50" s="647"/>
      <c r="F50" s="647"/>
      <c r="G50" s="647"/>
      <c r="H50" s="647"/>
      <c r="I50" s="647"/>
      <c r="J50" s="648" t="str">
        <f>IF(依頼入力フォーム!$BG$30=FALSE,"",IF(依頼入力フォーム!I154="","",依頼入力フォーム!I154))</f>
        <v/>
      </c>
      <c r="K50" s="648"/>
      <c r="L50" s="647" t="str">
        <f>IF(依頼入力フォーム!$BG$30=FALSE,"",IF(依頼入力フォーム!K154="","",依頼入力フォーム!K154))</f>
        <v/>
      </c>
      <c r="M50" s="647"/>
      <c r="N50" s="647"/>
      <c r="O50" s="647"/>
      <c r="P50" s="647"/>
      <c r="Q50" s="647"/>
      <c r="R50" s="647"/>
      <c r="S50" s="667" t="str">
        <f>IF(依頼入力フォーム!$BG$30=FALSE,"",IF(依頼入力フォーム!R154="","",依頼入力フォーム!R154))</f>
        <v/>
      </c>
      <c r="T50" s="667"/>
      <c r="U50" s="668"/>
    </row>
    <row r="51" spans="1:36" ht="21.75" customHeight="1">
      <c r="A51" s="281">
        <v>18</v>
      </c>
      <c r="B51" s="647" t="str">
        <f>IF(依頼入力フォーム!$BG$30=FALSE,"",IF(依頼入力フォーム!C155="","",依頼入力フォーム!C155))</f>
        <v/>
      </c>
      <c r="C51" s="647"/>
      <c r="D51" s="647"/>
      <c r="E51" s="647"/>
      <c r="F51" s="647"/>
      <c r="G51" s="647"/>
      <c r="H51" s="647"/>
      <c r="I51" s="647"/>
      <c r="J51" s="648" t="str">
        <f>IF(依頼入力フォーム!$BG$30=FALSE,"",IF(依頼入力フォーム!I155="","",依頼入力フォーム!I155))</f>
        <v/>
      </c>
      <c r="K51" s="648"/>
      <c r="L51" s="647" t="str">
        <f>IF(依頼入力フォーム!$BG$30=FALSE,"",IF(依頼入力フォーム!K155="","",依頼入力フォーム!K155))</f>
        <v/>
      </c>
      <c r="M51" s="647"/>
      <c r="N51" s="647"/>
      <c r="O51" s="647"/>
      <c r="P51" s="647"/>
      <c r="Q51" s="647"/>
      <c r="R51" s="647"/>
      <c r="S51" s="667" t="str">
        <f>IF(依頼入力フォーム!$BG$30=FALSE,"",IF(依頼入力フォーム!R155="","",依頼入力フォーム!R155))</f>
        <v/>
      </c>
      <c r="T51" s="667"/>
      <c r="U51" s="668"/>
    </row>
    <row r="52" spans="1:36" ht="21.75" customHeight="1">
      <c r="A52" s="281">
        <v>19</v>
      </c>
      <c r="B52" s="647" t="str">
        <f>IF(依頼入力フォーム!$BG$30=FALSE,"",IF(依頼入力フォーム!C156="","",依頼入力フォーム!C156))</f>
        <v/>
      </c>
      <c r="C52" s="647"/>
      <c r="D52" s="647"/>
      <c r="E52" s="647"/>
      <c r="F52" s="647"/>
      <c r="G52" s="647"/>
      <c r="H52" s="647"/>
      <c r="I52" s="647"/>
      <c r="J52" s="648" t="str">
        <f>IF(依頼入力フォーム!$BG$30=FALSE,"",IF(依頼入力フォーム!I156="","",依頼入力フォーム!I156))</f>
        <v/>
      </c>
      <c r="K52" s="648"/>
      <c r="L52" s="647" t="str">
        <f>IF(依頼入力フォーム!$BG$30=FALSE,"",IF(依頼入力フォーム!K156="","",依頼入力フォーム!K156))</f>
        <v/>
      </c>
      <c r="M52" s="647"/>
      <c r="N52" s="647"/>
      <c r="O52" s="647"/>
      <c r="P52" s="647"/>
      <c r="Q52" s="647"/>
      <c r="R52" s="647"/>
      <c r="S52" s="667" t="str">
        <f>IF(依頼入力フォーム!$BG$30=FALSE,"",IF(依頼入力フォーム!R156="","",依頼入力フォーム!R156))</f>
        <v/>
      </c>
      <c r="T52" s="667"/>
      <c r="U52" s="668"/>
      <c r="AJ52" s="253"/>
    </row>
    <row r="53" spans="1:36" ht="21.75" customHeight="1" thickBot="1">
      <c r="A53" s="279">
        <v>20</v>
      </c>
      <c r="B53" s="680" t="str">
        <f>IF(依頼入力フォーム!$BG$30=FALSE,"",IF(依頼入力フォーム!C157="","",依頼入力フォーム!C157))</f>
        <v/>
      </c>
      <c r="C53" s="680"/>
      <c r="D53" s="680"/>
      <c r="E53" s="680"/>
      <c r="F53" s="680"/>
      <c r="G53" s="680"/>
      <c r="H53" s="680"/>
      <c r="I53" s="680"/>
      <c r="J53" s="681" t="str">
        <f>IF(依頼入力フォーム!$BG$30=FALSE,"",IF(依頼入力フォーム!I157="","",依頼入力フォーム!I157))</f>
        <v/>
      </c>
      <c r="K53" s="681"/>
      <c r="L53" s="680" t="str">
        <f>IF(依頼入力フォーム!$BG$30=FALSE,"",IF(依頼入力フォーム!K157="","",依頼入力フォーム!K157))</f>
        <v/>
      </c>
      <c r="M53" s="680"/>
      <c r="N53" s="680"/>
      <c r="O53" s="680"/>
      <c r="P53" s="680"/>
      <c r="Q53" s="680"/>
      <c r="R53" s="680"/>
      <c r="S53" s="682" t="str">
        <f>IF(依頼入力フォーム!$BG$30=FALSE,"",IF(依頼入力フォーム!R157="","",依頼入力フォーム!R157))</f>
        <v/>
      </c>
      <c r="T53" s="682"/>
      <c r="U53" s="683"/>
      <c r="AJ53" s="253"/>
    </row>
    <row r="54" spans="1:36" ht="21.75" customHeight="1">
      <c r="A54" s="282">
        <v>21</v>
      </c>
      <c r="B54" s="684" t="str">
        <f>IF(依頼入力フォーム!$BG$30=FALSE,"",IF(依頼入力フォーム!C158="","",依頼入力フォーム!C158))</f>
        <v/>
      </c>
      <c r="C54" s="684"/>
      <c r="D54" s="684"/>
      <c r="E54" s="684"/>
      <c r="F54" s="684"/>
      <c r="G54" s="684"/>
      <c r="H54" s="684"/>
      <c r="I54" s="684"/>
      <c r="J54" s="685" t="str">
        <f>IF(依頼入力フォーム!$BG$30=FALSE,"",IF(依頼入力フォーム!I158="","",依頼入力フォーム!I158))</f>
        <v/>
      </c>
      <c r="K54" s="685"/>
      <c r="L54" s="684" t="str">
        <f>IF(依頼入力フォーム!$BG$30=FALSE,"",IF(依頼入力フォーム!K158="","",依頼入力フォーム!K158))</f>
        <v/>
      </c>
      <c r="M54" s="684"/>
      <c r="N54" s="684"/>
      <c r="O54" s="684"/>
      <c r="P54" s="684"/>
      <c r="Q54" s="684"/>
      <c r="R54" s="684"/>
      <c r="S54" s="686" t="str">
        <f>IF(依頼入力フォーム!$BG$30=FALSE,"",IF(依頼入力フォーム!R158="","",依頼入力フォーム!R158))</f>
        <v/>
      </c>
      <c r="T54" s="686"/>
      <c r="U54" s="687"/>
      <c r="AJ54" s="253"/>
    </row>
    <row r="55" spans="1:36" ht="21.75" customHeight="1">
      <c r="A55" s="281">
        <v>22</v>
      </c>
      <c r="B55" s="647" t="str">
        <f>IF(依頼入力フォーム!$BG$30=FALSE,"",IF(依頼入力フォーム!C159="","",依頼入力フォーム!C159))</f>
        <v/>
      </c>
      <c r="C55" s="647"/>
      <c r="D55" s="647"/>
      <c r="E55" s="647"/>
      <c r="F55" s="647"/>
      <c r="G55" s="647"/>
      <c r="H55" s="647"/>
      <c r="I55" s="647"/>
      <c r="J55" s="648" t="str">
        <f>IF(依頼入力フォーム!$BG$30=FALSE,"",IF(依頼入力フォーム!I159="","",依頼入力フォーム!I159))</f>
        <v/>
      </c>
      <c r="K55" s="648"/>
      <c r="L55" s="647" t="str">
        <f>IF(依頼入力フォーム!$BG$30=FALSE,"",IF(依頼入力フォーム!K159="","",依頼入力フォーム!K159))</f>
        <v/>
      </c>
      <c r="M55" s="647"/>
      <c r="N55" s="647"/>
      <c r="O55" s="647"/>
      <c r="P55" s="647"/>
      <c r="Q55" s="647"/>
      <c r="R55" s="647"/>
      <c r="S55" s="667" t="str">
        <f>IF(依頼入力フォーム!$BG$30=FALSE,"",IF(依頼入力フォーム!R159="","",依頼入力フォーム!R159))</f>
        <v/>
      </c>
      <c r="T55" s="667"/>
      <c r="U55" s="668"/>
    </row>
    <row r="56" spans="1:36" ht="21.75" customHeight="1">
      <c r="A56" s="281">
        <v>23</v>
      </c>
      <c r="B56" s="647" t="str">
        <f>IF(依頼入力フォーム!$BG$30=FALSE,"",IF(依頼入力フォーム!C160="","",依頼入力フォーム!C160))</f>
        <v/>
      </c>
      <c r="C56" s="647"/>
      <c r="D56" s="647"/>
      <c r="E56" s="647"/>
      <c r="F56" s="647"/>
      <c r="G56" s="647"/>
      <c r="H56" s="647"/>
      <c r="I56" s="647"/>
      <c r="J56" s="648" t="str">
        <f>IF(依頼入力フォーム!$BG$30=FALSE,"",IF(依頼入力フォーム!I160="","",依頼入力フォーム!I160))</f>
        <v/>
      </c>
      <c r="K56" s="648"/>
      <c r="L56" s="647" t="str">
        <f>IF(依頼入力フォーム!$BG$30=FALSE,"",IF(依頼入力フォーム!K160="","",依頼入力フォーム!K160))</f>
        <v/>
      </c>
      <c r="M56" s="647"/>
      <c r="N56" s="647"/>
      <c r="O56" s="647"/>
      <c r="P56" s="647"/>
      <c r="Q56" s="647"/>
      <c r="R56" s="647"/>
      <c r="S56" s="667" t="str">
        <f>IF(依頼入力フォーム!$BG$30=FALSE,"",IF(依頼入力フォーム!R160="","",依頼入力フォーム!R160))</f>
        <v/>
      </c>
      <c r="T56" s="667"/>
      <c r="U56" s="668"/>
    </row>
    <row r="57" spans="1:36" ht="21.75" customHeight="1">
      <c r="A57" s="281">
        <v>24</v>
      </c>
      <c r="B57" s="647" t="str">
        <f>IF(依頼入力フォーム!$BG$30=FALSE,"",IF(依頼入力フォーム!C161="","",依頼入力フォーム!C161))</f>
        <v/>
      </c>
      <c r="C57" s="647"/>
      <c r="D57" s="647"/>
      <c r="E57" s="647"/>
      <c r="F57" s="647"/>
      <c r="G57" s="647"/>
      <c r="H57" s="647"/>
      <c r="I57" s="647"/>
      <c r="J57" s="648" t="str">
        <f>IF(依頼入力フォーム!$BG$30=FALSE,"",IF(依頼入力フォーム!I161="","",依頼入力フォーム!I161))</f>
        <v/>
      </c>
      <c r="K57" s="648"/>
      <c r="L57" s="647" t="str">
        <f>IF(依頼入力フォーム!$BG$30=FALSE,"",IF(依頼入力フォーム!K161="","",依頼入力フォーム!K161))</f>
        <v/>
      </c>
      <c r="M57" s="647"/>
      <c r="N57" s="647"/>
      <c r="O57" s="647"/>
      <c r="P57" s="647"/>
      <c r="Q57" s="647"/>
      <c r="R57" s="647"/>
      <c r="S57" s="667" t="str">
        <f>IF(依頼入力フォーム!$BG$30=FALSE,"",IF(依頼入力フォーム!R161="","",依頼入力フォーム!R161))</f>
        <v/>
      </c>
      <c r="T57" s="667"/>
      <c r="U57" s="668"/>
    </row>
    <row r="58" spans="1:36" ht="21.75" customHeight="1" thickBot="1">
      <c r="A58" s="283">
        <v>25</v>
      </c>
      <c r="B58" s="688" t="str">
        <f>IF(依頼入力フォーム!$BG$30=FALSE,"",IF(依頼入力フォーム!C162="","",依頼入力フォーム!C162))</f>
        <v/>
      </c>
      <c r="C58" s="688"/>
      <c r="D58" s="688"/>
      <c r="E58" s="688"/>
      <c r="F58" s="688"/>
      <c r="G58" s="688"/>
      <c r="H58" s="688"/>
      <c r="I58" s="688"/>
      <c r="J58" s="689" t="str">
        <f>IF(依頼入力フォーム!$BG$30=FALSE,"",IF(依頼入力フォーム!I162="","",依頼入力フォーム!I162))</f>
        <v/>
      </c>
      <c r="K58" s="689"/>
      <c r="L58" s="688" t="str">
        <f>IF(依頼入力フォーム!$BG$30=FALSE,"",IF(依頼入力フォーム!K162="","",依頼入力フォーム!K162))</f>
        <v/>
      </c>
      <c r="M58" s="688"/>
      <c r="N58" s="688"/>
      <c r="O58" s="688"/>
      <c r="P58" s="688"/>
      <c r="Q58" s="688"/>
      <c r="R58" s="688"/>
      <c r="S58" s="690" t="str">
        <f>IF(依頼入力フォーム!$BG$30=FALSE,"",IF(依頼入力フォーム!R162="","",依頼入力フォーム!R162))</f>
        <v/>
      </c>
      <c r="T58" s="690"/>
      <c r="U58" s="691"/>
    </row>
    <row r="59" spans="1:36" ht="21.75" customHeight="1">
      <c r="A59" s="277">
        <v>26</v>
      </c>
      <c r="B59" s="676" t="str">
        <f>IF(依頼入力フォーム!$BG$30=FALSE,"",IF(依頼入力フォーム!C163="","",依頼入力フォーム!C163))</f>
        <v/>
      </c>
      <c r="C59" s="676"/>
      <c r="D59" s="676"/>
      <c r="E59" s="676"/>
      <c r="F59" s="676"/>
      <c r="G59" s="676"/>
      <c r="H59" s="676"/>
      <c r="I59" s="676"/>
      <c r="J59" s="677" t="str">
        <f>IF(依頼入力フォーム!$BG$30=FALSE,"",IF(依頼入力フォーム!I163="","",依頼入力フォーム!I163))</f>
        <v/>
      </c>
      <c r="K59" s="677"/>
      <c r="L59" s="676" t="str">
        <f>IF(依頼入力フォーム!$BG$30=FALSE,"",IF(依頼入力フォーム!K163="","",依頼入力フォーム!K163))</f>
        <v/>
      </c>
      <c r="M59" s="676"/>
      <c r="N59" s="676"/>
      <c r="O59" s="676"/>
      <c r="P59" s="676"/>
      <c r="Q59" s="676"/>
      <c r="R59" s="676"/>
      <c r="S59" s="678" t="str">
        <f>IF(依頼入力フォーム!$BG$30=FALSE,"",IF(依頼入力フォーム!R163="","",依頼入力フォーム!R163))</f>
        <v/>
      </c>
      <c r="T59" s="678"/>
      <c r="U59" s="679"/>
    </row>
    <row r="60" spans="1:36" ht="21.75" customHeight="1">
      <c r="A60" s="278">
        <v>27</v>
      </c>
      <c r="B60" s="647" t="str">
        <f>IF(依頼入力フォーム!$BG$30=FALSE,"",IF(依頼入力フォーム!C164="","",依頼入力フォーム!C164))</f>
        <v/>
      </c>
      <c r="C60" s="647"/>
      <c r="D60" s="647"/>
      <c r="E60" s="647"/>
      <c r="F60" s="647"/>
      <c r="G60" s="647"/>
      <c r="H60" s="647"/>
      <c r="I60" s="647"/>
      <c r="J60" s="648" t="str">
        <f>IF(依頼入力フォーム!$BG$30=FALSE,"",IF(依頼入力フォーム!I164="","",依頼入力フォーム!I164))</f>
        <v/>
      </c>
      <c r="K60" s="648"/>
      <c r="L60" s="647" t="str">
        <f>IF(依頼入力フォーム!$BG$30=FALSE,"",IF(依頼入力フォーム!K164="","",依頼入力フォーム!K164))</f>
        <v/>
      </c>
      <c r="M60" s="647"/>
      <c r="N60" s="647"/>
      <c r="O60" s="647"/>
      <c r="P60" s="647"/>
      <c r="Q60" s="647"/>
      <c r="R60" s="647"/>
      <c r="S60" s="667" t="str">
        <f>IF(依頼入力フォーム!$BG$30=FALSE,"",IF(依頼入力フォーム!R164="","",依頼入力フォーム!R164))</f>
        <v/>
      </c>
      <c r="T60" s="667"/>
      <c r="U60" s="668"/>
    </row>
    <row r="61" spans="1:36" ht="21.75" customHeight="1">
      <c r="A61" s="278">
        <v>28</v>
      </c>
      <c r="B61" s="647" t="str">
        <f>IF(依頼入力フォーム!$BG$30=FALSE,"",IF(依頼入力フォーム!C165="","",依頼入力フォーム!C165))</f>
        <v/>
      </c>
      <c r="C61" s="647"/>
      <c r="D61" s="647"/>
      <c r="E61" s="647"/>
      <c r="F61" s="647"/>
      <c r="G61" s="647"/>
      <c r="H61" s="647"/>
      <c r="I61" s="647"/>
      <c r="J61" s="648" t="str">
        <f>IF(依頼入力フォーム!$BG$30=FALSE,"",IF(依頼入力フォーム!I165="","",依頼入力フォーム!I165))</f>
        <v/>
      </c>
      <c r="K61" s="648"/>
      <c r="L61" s="647" t="str">
        <f>IF(依頼入力フォーム!$BG$30=FALSE,"",IF(依頼入力フォーム!K165="","",依頼入力フォーム!K165))</f>
        <v/>
      </c>
      <c r="M61" s="647"/>
      <c r="N61" s="647"/>
      <c r="O61" s="647"/>
      <c r="P61" s="647"/>
      <c r="Q61" s="647"/>
      <c r="R61" s="647"/>
      <c r="S61" s="667" t="str">
        <f>IF(依頼入力フォーム!$BG$30=FALSE,"",IF(依頼入力フォーム!R165="","",依頼入力フォーム!R165))</f>
        <v/>
      </c>
      <c r="T61" s="667"/>
      <c r="U61" s="668"/>
    </row>
    <row r="62" spans="1:36" ht="21.75" customHeight="1">
      <c r="A62" s="278">
        <v>29</v>
      </c>
      <c r="B62" s="647" t="str">
        <f>IF(依頼入力フォーム!$BG$30=FALSE,"",IF(依頼入力フォーム!C166="","",依頼入力フォーム!C166))</f>
        <v/>
      </c>
      <c r="C62" s="647"/>
      <c r="D62" s="647"/>
      <c r="E62" s="647"/>
      <c r="F62" s="647"/>
      <c r="G62" s="647"/>
      <c r="H62" s="647"/>
      <c r="I62" s="647"/>
      <c r="J62" s="648" t="str">
        <f>IF(依頼入力フォーム!$BG$30=FALSE,"",IF(依頼入力フォーム!I166="","",依頼入力フォーム!I166))</f>
        <v/>
      </c>
      <c r="K62" s="648"/>
      <c r="L62" s="647" t="str">
        <f>IF(依頼入力フォーム!$BG$30=FALSE,"",IF(依頼入力フォーム!K166="","",依頼入力フォーム!K166))</f>
        <v/>
      </c>
      <c r="M62" s="647"/>
      <c r="N62" s="647"/>
      <c r="O62" s="647"/>
      <c r="P62" s="647"/>
      <c r="Q62" s="647"/>
      <c r="R62" s="647"/>
      <c r="S62" s="667" t="str">
        <f>IF(依頼入力フォーム!$BG$30=FALSE,"",IF(依頼入力フォーム!R166="","",依頼入力フォーム!R166))</f>
        <v/>
      </c>
      <c r="T62" s="667"/>
      <c r="U62" s="668"/>
    </row>
    <row r="63" spans="1:36" ht="21.75" customHeight="1" thickBot="1">
      <c r="A63" s="279">
        <v>30</v>
      </c>
      <c r="B63" s="680" t="str">
        <f>IF(依頼入力フォーム!$BG$30=FALSE,"",IF(依頼入力フォーム!C167="","",依頼入力フォーム!C167))</f>
        <v/>
      </c>
      <c r="C63" s="680"/>
      <c r="D63" s="680"/>
      <c r="E63" s="680"/>
      <c r="F63" s="680"/>
      <c r="G63" s="680"/>
      <c r="H63" s="680"/>
      <c r="I63" s="680"/>
      <c r="J63" s="681" t="str">
        <f>IF(依頼入力フォーム!$BG$30=FALSE,"",IF(依頼入力フォーム!I167="","",依頼入力フォーム!I167))</f>
        <v/>
      </c>
      <c r="K63" s="681"/>
      <c r="L63" s="680" t="str">
        <f>IF(依頼入力フォーム!$BG$30=FALSE,"",IF(依頼入力フォーム!K167="","",依頼入力フォーム!K167))</f>
        <v/>
      </c>
      <c r="M63" s="680"/>
      <c r="N63" s="680"/>
      <c r="O63" s="680"/>
      <c r="P63" s="680"/>
      <c r="Q63" s="680"/>
      <c r="R63" s="680"/>
      <c r="S63" s="682" t="str">
        <f>IF(依頼入力フォーム!$BG$30=FALSE,"",IF(依頼入力フォーム!R167="","",依頼入力フォーム!R167))</f>
        <v/>
      </c>
      <c r="T63" s="682"/>
      <c r="U63" s="683"/>
    </row>
    <row r="64" spans="1:36" ht="21.75" customHeight="1">
      <c r="A64" s="282">
        <v>31</v>
      </c>
      <c r="B64" s="684" t="str">
        <f>IF(依頼入力フォーム!$BG$30=FALSE,"",IF(依頼入力フォーム!C168="","",依頼入力フォーム!C168))</f>
        <v/>
      </c>
      <c r="C64" s="684"/>
      <c r="D64" s="684"/>
      <c r="E64" s="684"/>
      <c r="F64" s="684"/>
      <c r="G64" s="684"/>
      <c r="H64" s="684"/>
      <c r="I64" s="684"/>
      <c r="J64" s="685" t="str">
        <f>IF(依頼入力フォーム!$BG$30=FALSE,"",IF(依頼入力フォーム!I168="","",依頼入力フォーム!I168))</f>
        <v/>
      </c>
      <c r="K64" s="685"/>
      <c r="L64" s="684" t="str">
        <f>IF(依頼入力フォーム!$BG$30=FALSE,"",IF(依頼入力フォーム!K168="","",依頼入力フォーム!K168))</f>
        <v/>
      </c>
      <c r="M64" s="684"/>
      <c r="N64" s="684"/>
      <c r="O64" s="684"/>
      <c r="P64" s="684"/>
      <c r="Q64" s="684"/>
      <c r="R64" s="684"/>
      <c r="S64" s="686" t="str">
        <f>IF(依頼入力フォーム!$BG$30=FALSE,"",IF(依頼入力フォーム!R168="","",依頼入力フォーム!R168))</f>
        <v/>
      </c>
      <c r="T64" s="686"/>
      <c r="U64" s="687"/>
    </row>
    <row r="65" spans="1:26" ht="21.75" customHeight="1">
      <c r="A65" s="278">
        <v>32</v>
      </c>
      <c r="B65" s="647" t="str">
        <f>IF(依頼入力フォーム!$BG$30=FALSE,"",IF(依頼入力フォーム!C169="","",依頼入力フォーム!C169))</f>
        <v/>
      </c>
      <c r="C65" s="647"/>
      <c r="D65" s="647"/>
      <c r="E65" s="647"/>
      <c r="F65" s="647"/>
      <c r="G65" s="647"/>
      <c r="H65" s="647"/>
      <c r="I65" s="647"/>
      <c r="J65" s="648" t="str">
        <f>IF(依頼入力フォーム!$BG$30=FALSE,"",IF(依頼入力フォーム!I169="","",依頼入力フォーム!I169))</f>
        <v/>
      </c>
      <c r="K65" s="648"/>
      <c r="L65" s="647" t="str">
        <f>IF(依頼入力フォーム!$BG$30=FALSE,"",IF(依頼入力フォーム!K169="","",依頼入力フォーム!K169))</f>
        <v/>
      </c>
      <c r="M65" s="647"/>
      <c r="N65" s="647"/>
      <c r="O65" s="647"/>
      <c r="P65" s="647"/>
      <c r="Q65" s="647"/>
      <c r="R65" s="647"/>
      <c r="S65" s="667" t="str">
        <f>IF(依頼入力フォーム!$BG$30=FALSE,"",IF(依頼入力フォーム!R169="","",依頼入力フォーム!R169))</f>
        <v/>
      </c>
      <c r="T65" s="667"/>
      <c r="U65" s="668"/>
    </row>
    <row r="66" spans="1:26" ht="21.75" customHeight="1">
      <c r="A66" s="278">
        <v>33</v>
      </c>
      <c r="B66" s="647" t="str">
        <f>IF(依頼入力フォーム!$BG$30=FALSE,"",IF(依頼入力フォーム!C170="","",依頼入力フォーム!C170))</f>
        <v/>
      </c>
      <c r="C66" s="647"/>
      <c r="D66" s="647"/>
      <c r="E66" s="647"/>
      <c r="F66" s="647"/>
      <c r="G66" s="647"/>
      <c r="H66" s="647"/>
      <c r="I66" s="647"/>
      <c r="J66" s="648" t="str">
        <f>IF(依頼入力フォーム!$BG$30=FALSE,"",IF(依頼入力フォーム!I170="","",依頼入力フォーム!I170))</f>
        <v/>
      </c>
      <c r="K66" s="648"/>
      <c r="L66" s="647" t="str">
        <f>IF(依頼入力フォーム!$BG$30=FALSE,"",IF(依頼入力フォーム!K170="","",依頼入力フォーム!K170))</f>
        <v/>
      </c>
      <c r="M66" s="647"/>
      <c r="N66" s="647"/>
      <c r="O66" s="647"/>
      <c r="P66" s="647"/>
      <c r="Q66" s="647"/>
      <c r="R66" s="647"/>
      <c r="S66" s="667" t="str">
        <f>IF(依頼入力フォーム!$BG$30=FALSE,"",IF(依頼入力フォーム!R170="","",依頼入力フォーム!R170))</f>
        <v/>
      </c>
      <c r="T66" s="667"/>
      <c r="U66" s="668"/>
    </row>
    <row r="67" spans="1:26" ht="21.75" customHeight="1">
      <c r="A67" s="278">
        <v>34</v>
      </c>
      <c r="B67" s="647" t="str">
        <f>IF(依頼入力フォーム!$BG$30=FALSE,"",IF(依頼入力フォーム!C171="","",依頼入力フォーム!C171))</f>
        <v/>
      </c>
      <c r="C67" s="647"/>
      <c r="D67" s="647"/>
      <c r="E67" s="647"/>
      <c r="F67" s="647"/>
      <c r="G67" s="647"/>
      <c r="H67" s="647"/>
      <c r="I67" s="647"/>
      <c r="J67" s="648" t="str">
        <f>IF(依頼入力フォーム!$BG$30=FALSE,"",IF(依頼入力フォーム!I171="","",依頼入力フォーム!I171))</f>
        <v/>
      </c>
      <c r="K67" s="648"/>
      <c r="L67" s="647" t="str">
        <f>IF(依頼入力フォーム!$BG$30=FALSE,"",IF(依頼入力フォーム!K171="","",依頼入力フォーム!K171))</f>
        <v/>
      </c>
      <c r="M67" s="647"/>
      <c r="N67" s="647"/>
      <c r="O67" s="647"/>
      <c r="P67" s="647"/>
      <c r="Q67" s="647"/>
      <c r="R67" s="647"/>
      <c r="S67" s="667" t="str">
        <f>IF(依頼入力フォーム!$BG$30=FALSE,"",IF(依頼入力フォーム!R171="","",依頼入力フォーム!R171))</f>
        <v/>
      </c>
      <c r="T67" s="667"/>
      <c r="U67" s="668"/>
    </row>
    <row r="68" spans="1:26" ht="21.75" customHeight="1" thickBot="1">
      <c r="A68" s="283">
        <v>35</v>
      </c>
      <c r="B68" s="688" t="str">
        <f>IF(依頼入力フォーム!$BG$30=FALSE,"",IF(依頼入力フォーム!C172="","",依頼入力フォーム!C172))</f>
        <v/>
      </c>
      <c r="C68" s="688"/>
      <c r="D68" s="688"/>
      <c r="E68" s="688"/>
      <c r="F68" s="688"/>
      <c r="G68" s="688"/>
      <c r="H68" s="688"/>
      <c r="I68" s="688"/>
      <c r="J68" s="689" t="str">
        <f>IF(依頼入力フォーム!$BG$30=FALSE,"",IF(依頼入力フォーム!I172="","",依頼入力フォーム!I172))</f>
        <v/>
      </c>
      <c r="K68" s="689"/>
      <c r="L68" s="688" t="str">
        <f>IF(依頼入力フォーム!$BG$30=FALSE,"",IF(依頼入力フォーム!K172="","",依頼入力フォーム!K172))</f>
        <v/>
      </c>
      <c r="M68" s="688"/>
      <c r="N68" s="688"/>
      <c r="O68" s="688"/>
      <c r="P68" s="688"/>
      <c r="Q68" s="688"/>
      <c r="R68" s="688"/>
      <c r="S68" s="690" t="str">
        <f>IF(依頼入力フォーム!$BG$30=FALSE,"",IF(依頼入力フォーム!R172="","",依頼入力フォーム!R172))</f>
        <v/>
      </c>
      <c r="T68" s="690"/>
      <c r="U68" s="691"/>
    </row>
    <row r="69" spans="1:26" ht="21.75" customHeight="1">
      <c r="A69" s="277">
        <v>36</v>
      </c>
      <c r="B69" s="676" t="str">
        <f>IF(依頼入力フォーム!$BG$30=FALSE,"",IF(依頼入力フォーム!C173="","",依頼入力フォーム!C173))</f>
        <v/>
      </c>
      <c r="C69" s="676"/>
      <c r="D69" s="676"/>
      <c r="E69" s="676"/>
      <c r="F69" s="676"/>
      <c r="G69" s="676"/>
      <c r="H69" s="676"/>
      <c r="I69" s="676"/>
      <c r="J69" s="677" t="str">
        <f>IF(依頼入力フォーム!$BG$30=FALSE,"",IF(依頼入力フォーム!I173="","",依頼入力フォーム!I173))</f>
        <v/>
      </c>
      <c r="K69" s="677"/>
      <c r="L69" s="676" t="str">
        <f>IF(依頼入力フォーム!$BG$30=FALSE,"",IF(依頼入力フォーム!K173="","",依頼入力フォーム!K173))</f>
        <v/>
      </c>
      <c r="M69" s="676"/>
      <c r="N69" s="676"/>
      <c r="O69" s="676"/>
      <c r="P69" s="676"/>
      <c r="Q69" s="676"/>
      <c r="R69" s="676"/>
      <c r="S69" s="678" t="str">
        <f>IF(依頼入力フォーム!$BG$30=FALSE,"",IF(依頼入力フォーム!R173="","",依頼入力フォーム!R173))</f>
        <v/>
      </c>
      <c r="T69" s="678"/>
      <c r="U69" s="679"/>
    </row>
    <row r="70" spans="1:26" ht="21.75" customHeight="1">
      <c r="A70" s="278">
        <v>37</v>
      </c>
      <c r="B70" s="647" t="str">
        <f>IF(依頼入力フォーム!$BG$30=FALSE,"",IF(依頼入力フォーム!C174="","",依頼入力フォーム!C174))</f>
        <v/>
      </c>
      <c r="C70" s="647"/>
      <c r="D70" s="647"/>
      <c r="E70" s="647"/>
      <c r="F70" s="647"/>
      <c r="G70" s="647"/>
      <c r="H70" s="647"/>
      <c r="I70" s="647"/>
      <c r="J70" s="648" t="str">
        <f>IF(依頼入力フォーム!$BG$30=FALSE,"",IF(依頼入力フォーム!I174="","",依頼入力フォーム!I174))</f>
        <v/>
      </c>
      <c r="K70" s="648"/>
      <c r="L70" s="647" t="str">
        <f>IF(依頼入力フォーム!$BG$30=FALSE,"",IF(依頼入力フォーム!K174="","",依頼入力フォーム!K174))</f>
        <v/>
      </c>
      <c r="M70" s="647"/>
      <c r="N70" s="647"/>
      <c r="O70" s="647"/>
      <c r="P70" s="647"/>
      <c r="Q70" s="647"/>
      <c r="R70" s="647"/>
      <c r="S70" s="667" t="str">
        <f>IF(依頼入力フォーム!$BG$30=FALSE,"",IF(依頼入力フォーム!R174="","",依頼入力フォーム!R174))</f>
        <v/>
      </c>
      <c r="T70" s="667"/>
      <c r="U70" s="668"/>
    </row>
    <row r="71" spans="1:26" ht="21.75" customHeight="1">
      <c r="A71" s="278">
        <v>38</v>
      </c>
      <c r="B71" s="647" t="str">
        <f>IF(依頼入力フォーム!$BG$30=FALSE,"",IF(依頼入力フォーム!C175="","",依頼入力フォーム!C175))</f>
        <v/>
      </c>
      <c r="C71" s="647"/>
      <c r="D71" s="647"/>
      <c r="E71" s="647"/>
      <c r="F71" s="647"/>
      <c r="G71" s="647"/>
      <c r="H71" s="647"/>
      <c r="I71" s="647"/>
      <c r="J71" s="648" t="str">
        <f>IF(依頼入力フォーム!$BG$30=FALSE,"",IF(依頼入力フォーム!I175="","",依頼入力フォーム!I175))</f>
        <v/>
      </c>
      <c r="K71" s="648"/>
      <c r="L71" s="647" t="str">
        <f>IF(依頼入力フォーム!$BG$30=FALSE,"",IF(依頼入力フォーム!K175="","",依頼入力フォーム!K175))</f>
        <v/>
      </c>
      <c r="M71" s="647"/>
      <c r="N71" s="647"/>
      <c r="O71" s="647"/>
      <c r="P71" s="647"/>
      <c r="Q71" s="647"/>
      <c r="R71" s="647"/>
      <c r="S71" s="667" t="str">
        <f>IF(依頼入力フォーム!$BG$30=FALSE,"",IF(依頼入力フォーム!R175="","",依頼入力フォーム!R175))</f>
        <v/>
      </c>
      <c r="T71" s="667"/>
      <c r="U71" s="668"/>
    </row>
    <row r="72" spans="1:26" ht="21.75" customHeight="1">
      <c r="A72" s="278">
        <v>39</v>
      </c>
      <c r="B72" s="647" t="str">
        <f>IF(依頼入力フォーム!$BG$30=FALSE,"",IF(依頼入力フォーム!C176="","",依頼入力フォーム!C176))</f>
        <v/>
      </c>
      <c r="C72" s="647"/>
      <c r="D72" s="647"/>
      <c r="E72" s="647"/>
      <c r="F72" s="647"/>
      <c r="G72" s="647"/>
      <c r="H72" s="647"/>
      <c r="I72" s="647"/>
      <c r="J72" s="648" t="str">
        <f>IF(依頼入力フォーム!$BG$30=FALSE,"",IF(依頼入力フォーム!I176="","",依頼入力フォーム!I176))</f>
        <v/>
      </c>
      <c r="K72" s="648"/>
      <c r="L72" s="647" t="str">
        <f>IF(依頼入力フォーム!$BG$30=FALSE,"",IF(依頼入力フォーム!K176="","",依頼入力フォーム!K176))</f>
        <v/>
      </c>
      <c r="M72" s="647"/>
      <c r="N72" s="647"/>
      <c r="O72" s="647"/>
      <c r="P72" s="647"/>
      <c r="Q72" s="647"/>
      <c r="R72" s="647"/>
      <c r="S72" s="667" t="str">
        <f>IF(依頼入力フォーム!$BG$30=FALSE,"",IF(依頼入力フォーム!R176="","",依頼入力フォーム!R176))</f>
        <v/>
      </c>
      <c r="T72" s="667"/>
      <c r="U72" s="668"/>
    </row>
    <row r="73" spans="1:26" ht="21.75" customHeight="1" thickBot="1">
      <c r="A73" s="279">
        <v>40</v>
      </c>
      <c r="B73" s="680" t="str">
        <f>IF(依頼入力フォーム!$BG$30=FALSE,"",IF(依頼入力フォーム!C177="","",依頼入力フォーム!C177))</f>
        <v/>
      </c>
      <c r="C73" s="680"/>
      <c r="D73" s="680"/>
      <c r="E73" s="680"/>
      <c r="F73" s="680"/>
      <c r="G73" s="680"/>
      <c r="H73" s="680"/>
      <c r="I73" s="680"/>
      <c r="J73" s="681" t="str">
        <f>IF(依頼入力フォーム!$BG$30=FALSE,"",IF(依頼入力フォーム!I177="","",依頼入力フォーム!I177))</f>
        <v/>
      </c>
      <c r="K73" s="681"/>
      <c r="L73" s="680" t="str">
        <f>IF(依頼入力フォーム!$BG$30=FALSE,"",IF(依頼入力フォーム!K177="","",依頼入力フォーム!K177))</f>
        <v/>
      </c>
      <c r="M73" s="680"/>
      <c r="N73" s="680"/>
      <c r="O73" s="680"/>
      <c r="P73" s="680"/>
      <c r="Q73" s="680"/>
      <c r="R73" s="680"/>
      <c r="S73" s="682" t="str">
        <f>IF(依頼入力フォーム!$BG$30=FALSE,"",IF(依頼入力フォーム!R177="","",依頼入力フォーム!R177))</f>
        <v/>
      </c>
      <c r="T73" s="682"/>
      <c r="U73" s="683"/>
    </row>
    <row r="74" spans="1:26" ht="6.75" customHeight="1"/>
    <row r="75" spans="1:26" ht="21.75" customHeight="1">
      <c r="A75" s="88" t="s">
        <v>275</v>
      </c>
      <c r="E75" s="597" t="str">
        <f>IF(依頼入力フォーム!BG30=FALSE,"",IF(依頼入力フォーム!G44="",""," "&amp;依頼入力フォーム!G44&amp;" 様"))</f>
        <v/>
      </c>
      <c r="F75" s="597"/>
      <c r="G75" s="597"/>
      <c r="H75" s="597"/>
      <c r="I75" s="597"/>
      <c r="J75" s="597"/>
      <c r="K75" s="597" t="str">
        <f>IF(依頼入力フォーム!BG30=FALSE,"",IF(依頼入力フォーム!G75="",""," 件名 : "&amp;依頼入力フォーム!G75))</f>
        <v/>
      </c>
      <c r="L75" s="597"/>
      <c r="M75" s="597"/>
      <c r="N75" s="597"/>
      <c r="O75" s="597"/>
      <c r="P75" s="597"/>
      <c r="Q75" s="597"/>
      <c r="R75" s="597"/>
      <c r="S75" s="597"/>
      <c r="T75" s="597"/>
      <c r="U75" s="597"/>
      <c r="V75" s="596" t="s">
        <v>253</v>
      </c>
      <c r="W75" s="596"/>
      <c r="X75" s="596"/>
      <c r="Y75" s="596"/>
      <c r="Z75" s="596"/>
    </row>
    <row r="76" spans="1:26" ht="3.75" customHeight="1" thickBot="1">
      <c r="V76" s="596"/>
      <c r="W76" s="596"/>
      <c r="X76" s="596"/>
      <c r="Y76" s="596"/>
      <c r="Z76" s="596"/>
    </row>
    <row r="77" spans="1:26" ht="21.75" customHeight="1" thickBot="1">
      <c r="A77" s="276" t="s">
        <v>276</v>
      </c>
      <c r="B77" s="670" t="s">
        <v>52</v>
      </c>
      <c r="C77" s="671"/>
      <c r="D77" s="671"/>
      <c r="E77" s="671"/>
      <c r="F77" s="671"/>
      <c r="G77" s="671"/>
      <c r="H77" s="671"/>
      <c r="I77" s="672"/>
      <c r="J77" s="673" t="s">
        <v>277</v>
      </c>
      <c r="K77" s="673"/>
      <c r="L77" s="674" t="s">
        <v>278</v>
      </c>
      <c r="M77" s="671"/>
      <c r="N77" s="671"/>
      <c r="O77" s="671"/>
      <c r="P77" s="671"/>
      <c r="Q77" s="671"/>
      <c r="R77" s="672"/>
      <c r="S77" s="674" t="s">
        <v>279</v>
      </c>
      <c r="T77" s="671"/>
      <c r="U77" s="675"/>
      <c r="V77" s="596"/>
      <c r="W77" s="596"/>
      <c r="X77" s="596"/>
      <c r="Y77" s="596"/>
      <c r="Z77" s="596"/>
    </row>
    <row r="78" spans="1:26" ht="21.75" customHeight="1">
      <c r="A78" s="277">
        <v>41</v>
      </c>
      <c r="B78" s="676" t="str">
        <f>IF(依頼入力フォーム!$BG$30=FALSE,"",IF(依頼入力フォーム!C178="","",依頼入力フォーム!C178))</f>
        <v/>
      </c>
      <c r="C78" s="676"/>
      <c r="D78" s="676"/>
      <c r="E78" s="676"/>
      <c r="F78" s="676"/>
      <c r="G78" s="676"/>
      <c r="H78" s="676"/>
      <c r="I78" s="676"/>
      <c r="J78" s="677" t="str">
        <f>IF(依頼入力フォーム!$BG$30=FALSE,"",IF(依頼入力フォーム!I178="","",依頼入力フォーム!I178))</f>
        <v/>
      </c>
      <c r="K78" s="677"/>
      <c r="L78" s="676" t="str">
        <f>IF(依頼入力フォーム!$BG$30=FALSE,"",IF(依頼入力フォーム!K178="","",依頼入力フォーム!K178))</f>
        <v/>
      </c>
      <c r="M78" s="676"/>
      <c r="N78" s="676"/>
      <c r="O78" s="676"/>
      <c r="P78" s="676"/>
      <c r="Q78" s="676"/>
      <c r="R78" s="676"/>
      <c r="S78" s="678" t="str">
        <f>IF(依頼入力フォーム!$BG$30=FALSE,"",IF(依頼入力フォーム!R178="","",依頼入力フォーム!R178))</f>
        <v/>
      </c>
      <c r="T78" s="678"/>
      <c r="U78" s="679"/>
    </row>
    <row r="79" spans="1:26" ht="21.75" customHeight="1">
      <c r="A79" s="278">
        <v>42</v>
      </c>
      <c r="B79" s="647" t="str">
        <f>IF(依頼入力フォーム!$BG$30=FALSE,"",IF(依頼入力フォーム!C179="","",依頼入力フォーム!C179))</f>
        <v/>
      </c>
      <c r="C79" s="647"/>
      <c r="D79" s="647"/>
      <c r="E79" s="647"/>
      <c r="F79" s="647"/>
      <c r="G79" s="647"/>
      <c r="H79" s="647"/>
      <c r="I79" s="647"/>
      <c r="J79" s="648" t="str">
        <f>IF(依頼入力フォーム!$BG$30=FALSE,"",IF(依頼入力フォーム!I179="","",依頼入力フォーム!I179))</f>
        <v/>
      </c>
      <c r="K79" s="648"/>
      <c r="L79" s="647" t="str">
        <f>IF(依頼入力フォーム!$BG$30=FALSE,"",IF(依頼入力フォーム!K179="","",依頼入力フォーム!K179))</f>
        <v/>
      </c>
      <c r="M79" s="647"/>
      <c r="N79" s="647"/>
      <c r="O79" s="647"/>
      <c r="P79" s="647"/>
      <c r="Q79" s="647"/>
      <c r="R79" s="647"/>
      <c r="S79" s="667" t="str">
        <f>IF(依頼入力フォーム!$BG$30=FALSE,"",IF(依頼入力フォーム!R179="","",依頼入力フォーム!R179))</f>
        <v/>
      </c>
      <c r="T79" s="667"/>
      <c r="U79" s="668"/>
    </row>
    <row r="80" spans="1:26" ht="21.75" customHeight="1">
      <c r="A80" s="278">
        <v>43</v>
      </c>
      <c r="B80" s="647" t="str">
        <f>IF(依頼入力フォーム!$BG$30=FALSE,"",IF(依頼入力フォーム!C180="","",依頼入力フォーム!C180))</f>
        <v/>
      </c>
      <c r="C80" s="647"/>
      <c r="D80" s="647"/>
      <c r="E80" s="647"/>
      <c r="F80" s="647"/>
      <c r="G80" s="647"/>
      <c r="H80" s="647"/>
      <c r="I80" s="647"/>
      <c r="J80" s="648" t="str">
        <f>IF(依頼入力フォーム!$BG$30=FALSE,"",IF(依頼入力フォーム!I180="","",依頼入力フォーム!I180))</f>
        <v/>
      </c>
      <c r="K80" s="648"/>
      <c r="L80" s="647" t="str">
        <f>IF(依頼入力フォーム!$BG$30=FALSE,"",IF(依頼入力フォーム!K180="","",依頼入力フォーム!K180))</f>
        <v/>
      </c>
      <c r="M80" s="647"/>
      <c r="N80" s="647"/>
      <c r="O80" s="647"/>
      <c r="P80" s="647"/>
      <c r="Q80" s="647"/>
      <c r="R80" s="647"/>
      <c r="S80" s="667" t="str">
        <f>IF(依頼入力フォーム!$BG$30=FALSE,"",IF(依頼入力フォーム!R180="","",依頼入力フォーム!R180))</f>
        <v/>
      </c>
      <c r="T80" s="667"/>
      <c r="U80" s="668"/>
    </row>
    <row r="81" spans="1:21" ht="21.75" customHeight="1">
      <c r="A81" s="278">
        <v>44</v>
      </c>
      <c r="B81" s="647" t="str">
        <f>IF(依頼入力フォーム!$BG$30=FALSE,"",IF(依頼入力フォーム!C181="","",依頼入力フォーム!C181))</f>
        <v/>
      </c>
      <c r="C81" s="647"/>
      <c r="D81" s="647"/>
      <c r="E81" s="647"/>
      <c r="F81" s="647"/>
      <c r="G81" s="647"/>
      <c r="H81" s="647"/>
      <c r="I81" s="647"/>
      <c r="J81" s="648" t="str">
        <f>IF(依頼入力フォーム!$BG$30=FALSE,"",IF(依頼入力フォーム!I181="","",依頼入力フォーム!I181))</f>
        <v/>
      </c>
      <c r="K81" s="648"/>
      <c r="L81" s="647" t="str">
        <f>IF(依頼入力フォーム!$BG$30=FALSE,"",IF(依頼入力フォーム!K181="","",依頼入力フォーム!K181))</f>
        <v/>
      </c>
      <c r="M81" s="647"/>
      <c r="N81" s="647"/>
      <c r="O81" s="647"/>
      <c r="P81" s="647"/>
      <c r="Q81" s="647"/>
      <c r="R81" s="647"/>
      <c r="S81" s="667" t="str">
        <f>IF(依頼入力フォーム!$BG$30=FALSE,"",IF(依頼入力フォーム!R181="","",依頼入力フォーム!R181))</f>
        <v/>
      </c>
      <c r="T81" s="667"/>
      <c r="U81" s="668"/>
    </row>
    <row r="82" spans="1:21" ht="21.75" customHeight="1" thickBot="1">
      <c r="A82" s="279">
        <v>45</v>
      </c>
      <c r="B82" s="680" t="str">
        <f>IF(依頼入力フォーム!$BG$30=FALSE,"",IF(依頼入力フォーム!C182="","",依頼入力フォーム!C182))</f>
        <v/>
      </c>
      <c r="C82" s="680"/>
      <c r="D82" s="680"/>
      <c r="E82" s="680"/>
      <c r="F82" s="680"/>
      <c r="G82" s="680"/>
      <c r="H82" s="680"/>
      <c r="I82" s="680"/>
      <c r="J82" s="681" t="str">
        <f>IF(依頼入力フォーム!$BG$30=FALSE,"",IF(依頼入力フォーム!I182="","",依頼入力フォーム!I182))</f>
        <v/>
      </c>
      <c r="K82" s="681"/>
      <c r="L82" s="680" t="str">
        <f>IF(依頼入力フォーム!$BG$30=FALSE,"",IF(依頼入力フォーム!K182="","",依頼入力フォーム!K182))</f>
        <v/>
      </c>
      <c r="M82" s="680"/>
      <c r="N82" s="680"/>
      <c r="O82" s="680"/>
      <c r="P82" s="680"/>
      <c r="Q82" s="680"/>
      <c r="R82" s="680"/>
      <c r="S82" s="682" t="str">
        <f>IF(依頼入力フォーム!$BG$30=FALSE,"",IF(依頼入力フォーム!R182="","",依頼入力フォーム!R182))</f>
        <v/>
      </c>
      <c r="T82" s="682"/>
      <c r="U82" s="683"/>
    </row>
    <row r="83" spans="1:21" ht="21.75" customHeight="1">
      <c r="A83" s="277">
        <v>46</v>
      </c>
      <c r="B83" s="676" t="str">
        <f>IF(依頼入力フォーム!$BG$30=FALSE,"",IF(依頼入力フォーム!C183="","",依頼入力フォーム!C183))</f>
        <v/>
      </c>
      <c r="C83" s="676"/>
      <c r="D83" s="676"/>
      <c r="E83" s="676"/>
      <c r="F83" s="676"/>
      <c r="G83" s="676"/>
      <c r="H83" s="676"/>
      <c r="I83" s="676"/>
      <c r="J83" s="677" t="str">
        <f>IF(依頼入力フォーム!$BG$30=FALSE,"",IF(依頼入力フォーム!I183="","",依頼入力フォーム!I183))</f>
        <v/>
      </c>
      <c r="K83" s="677"/>
      <c r="L83" s="676" t="str">
        <f>IF(依頼入力フォーム!$BG$30=FALSE,"",IF(依頼入力フォーム!K183="","",依頼入力フォーム!K183))</f>
        <v/>
      </c>
      <c r="M83" s="676"/>
      <c r="N83" s="676"/>
      <c r="O83" s="676"/>
      <c r="P83" s="676"/>
      <c r="Q83" s="676"/>
      <c r="R83" s="676"/>
      <c r="S83" s="678" t="str">
        <f>IF(依頼入力フォーム!$BG$30=FALSE,"",IF(依頼入力フォーム!R183="","",依頼入力フォーム!R183))</f>
        <v/>
      </c>
      <c r="T83" s="678"/>
      <c r="U83" s="679"/>
    </row>
    <row r="84" spans="1:21" ht="21.75" customHeight="1">
      <c r="A84" s="278">
        <v>47</v>
      </c>
      <c r="B84" s="647" t="str">
        <f>IF(依頼入力フォーム!$BG$30=FALSE,"",IF(依頼入力フォーム!C184="","",依頼入力フォーム!C184))</f>
        <v/>
      </c>
      <c r="C84" s="647"/>
      <c r="D84" s="647"/>
      <c r="E84" s="647"/>
      <c r="F84" s="647"/>
      <c r="G84" s="647"/>
      <c r="H84" s="647"/>
      <c r="I84" s="647"/>
      <c r="J84" s="648" t="str">
        <f>IF(依頼入力フォーム!$BG$30=FALSE,"",IF(依頼入力フォーム!I184="","",依頼入力フォーム!I184))</f>
        <v/>
      </c>
      <c r="K84" s="648"/>
      <c r="L84" s="647" t="str">
        <f>IF(依頼入力フォーム!$BG$30=FALSE,"",IF(依頼入力フォーム!K184="","",依頼入力フォーム!K184))</f>
        <v/>
      </c>
      <c r="M84" s="647"/>
      <c r="N84" s="647"/>
      <c r="O84" s="647"/>
      <c r="P84" s="647"/>
      <c r="Q84" s="647"/>
      <c r="R84" s="647"/>
      <c r="S84" s="667" t="str">
        <f>IF(依頼入力フォーム!$BG$30=FALSE,"",IF(依頼入力フォーム!R184="","",依頼入力フォーム!R184))</f>
        <v/>
      </c>
      <c r="T84" s="667"/>
      <c r="U84" s="668"/>
    </row>
    <row r="85" spans="1:21" ht="21.75" customHeight="1">
      <c r="A85" s="278">
        <v>48</v>
      </c>
      <c r="B85" s="647" t="str">
        <f>IF(依頼入力フォーム!$BG$30=FALSE,"",IF(依頼入力フォーム!C185="","",依頼入力フォーム!C185))</f>
        <v/>
      </c>
      <c r="C85" s="647"/>
      <c r="D85" s="647"/>
      <c r="E85" s="647"/>
      <c r="F85" s="647"/>
      <c r="G85" s="647"/>
      <c r="H85" s="647"/>
      <c r="I85" s="647"/>
      <c r="J85" s="648" t="str">
        <f>IF(依頼入力フォーム!$BG$30=FALSE,"",IF(依頼入力フォーム!I185="","",依頼入力フォーム!I185))</f>
        <v/>
      </c>
      <c r="K85" s="648"/>
      <c r="L85" s="647" t="str">
        <f>IF(依頼入力フォーム!$BG$30=FALSE,"",IF(依頼入力フォーム!K185="","",依頼入力フォーム!K185))</f>
        <v/>
      </c>
      <c r="M85" s="647"/>
      <c r="N85" s="647"/>
      <c r="O85" s="647"/>
      <c r="P85" s="647"/>
      <c r="Q85" s="647"/>
      <c r="R85" s="647"/>
      <c r="S85" s="667" t="str">
        <f>IF(依頼入力フォーム!$BG$30=FALSE,"",IF(依頼入力フォーム!R185="","",依頼入力フォーム!R185))</f>
        <v/>
      </c>
      <c r="T85" s="667"/>
      <c r="U85" s="668"/>
    </row>
    <row r="86" spans="1:21" ht="21.75" customHeight="1">
      <c r="A86" s="278">
        <v>49</v>
      </c>
      <c r="B86" s="647" t="str">
        <f>IF(依頼入力フォーム!$BG$30=FALSE,"",IF(依頼入力フォーム!C186="","",依頼入力フォーム!C186))</f>
        <v/>
      </c>
      <c r="C86" s="647"/>
      <c r="D86" s="647"/>
      <c r="E86" s="647"/>
      <c r="F86" s="647"/>
      <c r="G86" s="647"/>
      <c r="H86" s="647"/>
      <c r="I86" s="647"/>
      <c r="J86" s="648" t="str">
        <f>IF(依頼入力フォーム!$BG$30=FALSE,"",IF(依頼入力フォーム!I186="","",依頼入力フォーム!I186))</f>
        <v/>
      </c>
      <c r="K86" s="648"/>
      <c r="L86" s="647" t="str">
        <f>IF(依頼入力フォーム!$BG$30=FALSE,"",IF(依頼入力フォーム!K186="","",依頼入力フォーム!K186))</f>
        <v/>
      </c>
      <c r="M86" s="647"/>
      <c r="N86" s="647"/>
      <c r="O86" s="647"/>
      <c r="P86" s="647"/>
      <c r="Q86" s="647"/>
      <c r="R86" s="647"/>
      <c r="S86" s="667" t="str">
        <f>IF(依頼入力フォーム!$BG$30=FALSE,"",IF(依頼入力フォーム!R186="","",依頼入力フォーム!R186))</f>
        <v/>
      </c>
      <c r="T86" s="667"/>
      <c r="U86" s="668"/>
    </row>
    <row r="87" spans="1:21" ht="21.75" customHeight="1" thickBot="1">
      <c r="A87" s="279">
        <v>50</v>
      </c>
      <c r="B87" s="680" t="str">
        <f>IF(依頼入力フォーム!$BG$30=FALSE,"",IF(依頼入力フォーム!C187="","",依頼入力フォーム!C187))</f>
        <v/>
      </c>
      <c r="C87" s="680"/>
      <c r="D87" s="680"/>
      <c r="E87" s="680"/>
      <c r="F87" s="680"/>
      <c r="G87" s="680"/>
      <c r="H87" s="680"/>
      <c r="I87" s="680"/>
      <c r="J87" s="681" t="str">
        <f>IF(依頼入力フォーム!$BG$30=FALSE,"",IF(依頼入力フォーム!I187="","",依頼入力フォーム!I187))</f>
        <v/>
      </c>
      <c r="K87" s="681"/>
      <c r="L87" s="680" t="str">
        <f>IF(依頼入力フォーム!$BG$30=FALSE,"",IF(依頼入力フォーム!K187="","",依頼入力フォーム!K187))</f>
        <v/>
      </c>
      <c r="M87" s="680"/>
      <c r="N87" s="680"/>
      <c r="O87" s="680"/>
      <c r="P87" s="680"/>
      <c r="Q87" s="680"/>
      <c r="R87" s="680"/>
      <c r="S87" s="682" t="str">
        <f>IF(依頼入力フォーム!$BG$30=FALSE,"",IF(依頼入力フォーム!R187="","",依頼入力フォーム!R187))</f>
        <v/>
      </c>
      <c r="T87" s="682"/>
      <c r="U87" s="683"/>
    </row>
    <row r="88" spans="1:21" ht="21.75" customHeight="1">
      <c r="A88" s="277">
        <v>51</v>
      </c>
      <c r="B88" s="676" t="str">
        <f>IF(依頼入力フォーム!$BG$30=FALSE,"",IF(依頼入力フォーム!C188="","",依頼入力フォーム!C188))</f>
        <v/>
      </c>
      <c r="C88" s="676"/>
      <c r="D88" s="676"/>
      <c r="E88" s="676"/>
      <c r="F88" s="676"/>
      <c r="G88" s="676"/>
      <c r="H88" s="676"/>
      <c r="I88" s="676"/>
      <c r="J88" s="677" t="str">
        <f>IF(依頼入力フォーム!$BG$30=FALSE,"",IF(依頼入力フォーム!I188="","",依頼入力フォーム!I188))</f>
        <v/>
      </c>
      <c r="K88" s="677"/>
      <c r="L88" s="676" t="str">
        <f>IF(依頼入力フォーム!$BG$30=FALSE,"",IF(依頼入力フォーム!K188="","",依頼入力フォーム!K188))</f>
        <v/>
      </c>
      <c r="M88" s="676"/>
      <c r="N88" s="676"/>
      <c r="O88" s="676"/>
      <c r="P88" s="676"/>
      <c r="Q88" s="676"/>
      <c r="R88" s="676"/>
      <c r="S88" s="678" t="str">
        <f>IF(依頼入力フォーム!$BG$30=FALSE,"",IF(依頼入力フォーム!R188="","",依頼入力フォーム!R188))</f>
        <v/>
      </c>
      <c r="T88" s="678"/>
      <c r="U88" s="679"/>
    </row>
    <row r="89" spans="1:21" ht="21.75" customHeight="1">
      <c r="A89" s="278">
        <v>52</v>
      </c>
      <c r="B89" s="647" t="str">
        <f>IF(依頼入力フォーム!$BG$30=FALSE,"",IF(依頼入力フォーム!C189="","",依頼入力フォーム!C189))</f>
        <v/>
      </c>
      <c r="C89" s="647"/>
      <c r="D89" s="647"/>
      <c r="E89" s="647"/>
      <c r="F89" s="647"/>
      <c r="G89" s="647"/>
      <c r="H89" s="647"/>
      <c r="I89" s="647"/>
      <c r="J89" s="648" t="str">
        <f>IF(依頼入力フォーム!$BG$30=FALSE,"",IF(依頼入力フォーム!I189="","",依頼入力フォーム!I189))</f>
        <v/>
      </c>
      <c r="K89" s="648"/>
      <c r="L89" s="647" t="str">
        <f>IF(依頼入力フォーム!$BG$30=FALSE,"",IF(依頼入力フォーム!K189="","",依頼入力フォーム!K189))</f>
        <v/>
      </c>
      <c r="M89" s="647"/>
      <c r="N89" s="647"/>
      <c r="O89" s="647"/>
      <c r="P89" s="647"/>
      <c r="Q89" s="647"/>
      <c r="R89" s="647"/>
      <c r="S89" s="667" t="str">
        <f>IF(依頼入力フォーム!$BG$30=FALSE,"",IF(依頼入力フォーム!R189="","",依頼入力フォーム!R189))</f>
        <v/>
      </c>
      <c r="T89" s="667"/>
      <c r="U89" s="668"/>
    </row>
    <row r="90" spans="1:21" ht="21.75" customHeight="1">
      <c r="A90" s="278">
        <v>53</v>
      </c>
      <c r="B90" s="647" t="str">
        <f>IF(依頼入力フォーム!$BG$30=FALSE,"",IF(依頼入力フォーム!C190="","",依頼入力フォーム!C190))</f>
        <v/>
      </c>
      <c r="C90" s="647"/>
      <c r="D90" s="647"/>
      <c r="E90" s="647"/>
      <c r="F90" s="647"/>
      <c r="G90" s="647"/>
      <c r="H90" s="647"/>
      <c r="I90" s="647"/>
      <c r="J90" s="648" t="str">
        <f>IF(依頼入力フォーム!$BG$30=FALSE,"",IF(依頼入力フォーム!I190="","",依頼入力フォーム!I190))</f>
        <v/>
      </c>
      <c r="K90" s="648"/>
      <c r="L90" s="647" t="str">
        <f>IF(依頼入力フォーム!$BG$30=FALSE,"",IF(依頼入力フォーム!K190="","",依頼入力フォーム!K190))</f>
        <v/>
      </c>
      <c r="M90" s="647"/>
      <c r="N90" s="647"/>
      <c r="O90" s="647"/>
      <c r="P90" s="647"/>
      <c r="Q90" s="647"/>
      <c r="R90" s="647"/>
      <c r="S90" s="667" t="str">
        <f>IF(依頼入力フォーム!$BG$30=FALSE,"",IF(依頼入力フォーム!R190="","",依頼入力フォーム!R190))</f>
        <v/>
      </c>
      <c r="T90" s="667"/>
      <c r="U90" s="668"/>
    </row>
    <row r="91" spans="1:21" ht="21.75" customHeight="1">
      <c r="A91" s="278">
        <v>54</v>
      </c>
      <c r="B91" s="647" t="str">
        <f>IF(依頼入力フォーム!$BG$30=FALSE,"",IF(依頼入力フォーム!C191="","",依頼入力フォーム!C191))</f>
        <v/>
      </c>
      <c r="C91" s="647"/>
      <c r="D91" s="647"/>
      <c r="E91" s="647"/>
      <c r="F91" s="647"/>
      <c r="G91" s="647"/>
      <c r="H91" s="647"/>
      <c r="I91" s="647"/>
      <c r="J91" s="648" t="str">
        <f>IF(依頼入力フォーム!$BG$30=FALSE,"",IF(依頼入力フォーム!I191="","",依頼入力フォーム!I191))</f>
        <v/>
      </c>
      <c r="K91" s="648"/>
      <c r="L91" s="647" t="str">
        <f>IF(依頼入力フォーム!$BG$30=FALSE,"",IF(依頼入力フォーム!K191="","",依頼入力フォーム!K191))</f>
        <v/>
      </c>
      <c r="M91" s="647"/>
      <c r="N91" s="647"/>
      <c r="O91" s="647"/>
      <c r="P91" s="647"/>
      <c r="Q91" s="647"/>
      <c r="R91" s="647"/>
      <c r="S91" s="667" t="str">
        <f>IF(依頼入力フォーム!$BG$30=FALSE,"",IF(依頼入力フォーム!R191="","",依頼入力フォーム!R191))</f>
        <v/>
      </c>
      <c r="T91" s="667"/>
      <c r="U91" s="668"/>
    </row>
    <row r="92" spans="1:21" ht="21.75" customHeight="1" thickBot="1">
      <c r="A92" s="279">
        <v>55</v>
      </c>
      <c r="B92" s="680" t="str">
        <f>IF(依頼入力フォーム!$BG$30=FALSE,"",IF(依頼入力フォーム!C192="","",依頼入力フォーム!C192))</f>
        <v/>
      </c>
      <c r="C92" s="680"/>
      <c r="D92" s="680"/>
      <c r="E92" s="680"/>
      <c r="F92" s="680"/>
      <c r="G92" s="680"/>
      <c r="H92" s="680"/>
      <c r="I92" s="680"/>
      <c r="J92" s="681" t="str">
        <f>IF(依頼入力フォーム!$BG$30=FALSE,"",IF(依頼入力フォーム!I192="","",依頼入力フォーム!I192))</f>
        <v/>
      </c>
      <c r="K92" s="681"/>
      <c r="L92" s="680" t="str">
        <f>IF(依頼入力フォーム!$BG$30=FALSE,"",IF(依頼入力フォーム!K192="","",依頼入力フォーム!K192))</f>
        <v/>
      </c>
      <c r="M92" s="680"/>
      <c r="N92" s="680"/>
      <c r="O92" s="680"/>
      <c r="P92" s="680"/>
      <c r="Q92" s="680"/>
      <c r="R92" s="680"/>
      <c r="S92" s="682" t="str">
        <f>IF(依頼入力フォーム!$BG$30=FALSE,"",IF(依頼入力フォーム!R192="","",依頼入力フォーム!R192))</f>
        <v/>
      </c>
      <c r="T92" s="682"/>
      <c r="U92" s="683"/>
    </row>
    <row r="93" spans="1:21" ht="21.75" customHeight="1">
      <c r="A93" s="282">
        <v>56</v>
      </c>
      <c r="B93" s="684" t="str">
        <f>IF(依頼入力フォーム!$BG$30=FALSE,"",IF(依頼入力フォーム!C193="","",依頼入力フォーム!C193))</f>
        <v/>
      </c>
      <c r="C93" s="684"/>
      <c r="D93" s="684"/>
      <c r="E93" s="684"/>
      <c r="F93" s="684"/>
      <c r="G93" s="684"/>
      <c r="H93" s="684"/>
      <c r="I93" s="684"/>
      <c r="J93" s="685" t="str">
        <f>IF(依頼入力フォーム!$BG$30=FALSE,"",IF(依頼入力フォーム!I193="","",依頼入力フォーム!I193))</f>
        <v/>
      </c>
      <c r="K93" s="685"/>
      <c r="L93" s="684" t="str">
        <f>IF(依頼入力フォーム!$BG$30=FALSE,"",IF(依頼入力フォーム!K193="","",依頼入力フォーム!K193))</f>
        <v/>
      </c>
      <c r="M93" s="684"/>
      <c r="N93" s="684"/>
      <c r="O93" s="684"/>
      <c r="P93" s="684"/>
      <c r="Q93" s="684"/>
      <c r="R93" s="684"/>
      <c r="S93" s="686" t="str">
        <f>IF(依頼入力フォーム!$BG$30=FALSE,"",IF(依頼入力フォーム!R193="","",依頼入力フォーム!R193))</f>
        <v/>
      </c>
      <c r="T93" s="686"/>
      <c r="U93" s="687"/>
    </row>
    <row r="94" spans="1:21" ht="21.75" customHeight="1">
      <c r="A94" s="278">
        <v>57</v>
      </c>
      <c r="B94" s="647" t="str">
        <f>IF(依頼入力フォーム!$BG$30=FALSE,"",IF(依頼入力フォーム!C194="","",依頼入力フォーム!C194))</f>
        <v/>
      </c>
      <c r="C94" s="647"/>
      <c r="D94" s="647"/>
      <c r="E94" s="647"/>
      <c r="F94" s="647"/>
      <c r="G94" s="647"/>
      <c r="H94" s="647"/>
      <c r="I94" s="647"/>
      <c r="J94" s="648" t="str">
        <f>IF(依頼入力フォーム!$BG$30=FALSE,"",IF(依頼入力フォーム!I194="","",依頼入力フォーム!I194))</f>
        <v/>
      </c>
      <c r="K94" s="648"/>
      <c r="L94" s="647" t="str">
        <f>IF(依頼入力フォーム!$BG$30=FALSE,"",IF(依頼入力フォーム!K194="","",依頼入力フォーム!K194))</f>
        <v/>
      </c>
      <c r="M94" s="647"/>
      <c r="N94" s="647"/>
      <c r="O94" s="647"/>
      <c r="P94" s="647"/>
      <c r="Q94" s="647"/>
      <c r="R94" s="647"/>
      <c r="S94" s="667" t="str">
        <f>IF(依頼入力フォーム!$BG$30=FALSE,"",IF(依頼入力フォーム!R194="","",依頼入力フォーム!R194))</f>
        <v/>
      </c>
      <c r="T94" s="667"/>
      <c r="U94" s="668"/>
    </row>
    <row r="95" spans="1:21" ht="21.75" customHeight="1">
      <c r="A95" s="278">
        <v>58</v>
      </c>
      <c r="B95" s="647" t="str">
        <f>IF(依頼入力フォーム!$BG$30=FALSE,"",IF(依頼入力フォーム!C195="","",依頼入力フォーム!C195))</f>
        <v/>
      </c>
      <c r="C95" s="647"/>
      <c r="D95" s="647"/>
      <c r="E95" s="647"/>
      <c r="F95" s="647"/>
      <c r="G95" s="647"/>
      <c r="H95" s="647"/>
      <c r="I95" s="647"/>
      <c r="J95" s="648" t="str">
        <f>IF(依頼入力フォーム!$BG$30=FALSE,"",IF(依頼入力フォーム!I195="","",依頼入力フォーム!I195))</f>
        <v/>
      </c>
      <c r="K95" s="648"/>
      <c r="L95" s="647" t="str">
        <f>IF(依頼入力フォーム!$BG$30=FALSE,"",IF(依頼入力フォーム!K195="","",依頼入力フォーム!K195))</f>
        <v/>
      </c>
      <c r="M95" s="647"/>
      <c r="N95" s="647"/>
      <c r="O95" s="647"/>
      <c r="P95" s="647"/>
      <c r="Q95" s="647"/>
      <c r="R95" s="647"/>
      <c r="S95" s="667" t="str">
        <f>IF(依頼入力フォーム!$BG$30=FALSE,"",IF(依頼入力フォーム!R195="","",依頼入力フォーム!R195))</f>
        <v/>
      </c>
      <c r="T95" s="667"/>
      <c r="U95" s="668"/>
    </row>
    <row r="96" spans="1:21" ht="21.75" customHeight="1">
      <c r="A96" s="278">
        <v>59</v>
      </c>
      <c r="B96" s="647" t="str">
        <f>IF(依頼入力フォーム!$BG$30=FALSE,"",IF(依頼入力フォーム!C196="","",依頼入力フォーム!C196))</f>
        <v/>
      </c>
      <c r="C96" s="647"/>
      <c r="D96" s="647"/>
      <c r="E96" s="647"/>
      <c r="F96" s="647"/>
      <c r="G96" s="647"/>
      <c r="H96" s="647"/>
      <c r="I96" s="647"/>
      <c r="J96" s="648" t="str">
        <f>IF(依頼入力フォーム!$BG$30=FALSE,"",IF(依頼入力フォーム!I196="","",依頼入力フォーム!I196))</f>
        <v/>
      </c>
      <c r="K96" s="648"/>
      <c r="L96" s="647" t="str">
        <f>IF(依頼入力フォーム!$BG$30=FALSE,"",IF(依頼入力フォーム!K196="","",依頼入力フォーム!K196))</f>
        <v/>
      </c>
      <c r="M96" s="647"/>
      <c r="N96" s="647"/>
      <c r="O96" s="647"/>
      <c r="P96" s="647"/>
      <c r="Q96" s="647"/>
      <c r="R96" s="647"/>
      <c r="S96" s="667" t="str">
        <f>IF(依頼入力フォーム!$BG$30=FALSE,"",IF(依頼入力フォーム!R196="","",依頼入力フォーム!R196))</f>
        <v/>
      </c>
      <c r="T96" s="667"/>
      <c r="U96" s="668"/>
    </row>
    <row r="97" spans="1:26" ht="21.75" customHeight="1" thickBot="1">
      <c r="A97" s="283">
        <v>60</v>
      </c>
      <c r="B97" s="688" t="str">
        <f>IF(依頼入力フォーム!$BG$30=FALSE,"",IF(依頼入力フォーム!C197="","",依頼入力フォーム!C197))</f>
        <v/>
      </c>
      <c r="C97" s="688"/>
      <c r="D97" s="688"/>
      <c r="E97" s="688"/>
      <c r="F97" s="688"/>
      <c r="G97" s="688"/>
      <c r="H97" s="688"/>
      <c r="I97" s="688"/>
      <c r="J97" s="689" t="str">
        <f>IF(依頼入力フォーム!$BG$30=FALSE,"",IF(依頼入力フォーム!I197="","",依頼入力フォーム!I197))</f>
        <v/>
      </c>
      <c r="K97" s="689"/>
      <c r="L97" s="688" t="str">
        <f>IF(依頼入力フォーム!$BG$30=FALSE,"",IF(依頼入力フォーム!K197="","",依頼入力フォーム!K197))</f>
        <v/>
      </c>
      <c r="M97" s="688"/>
      <c r="N97" s="688"/>
      <c r="O97" s="688"/>
      <c r="P97" s="688"/>
      <c r="Q97" s="688"/>
      <c r="R97" s="688"/>
      <c r="S97" s="690" t="str">
        <f>IF(依頼入力フォーム!$BG$30=FALSE,"",IF(依頼入力フォーム!R197="","",依頼入力フォーム!R197))</f>
        <v/>
      </c>
      <c r="T97" s="690"/>
      <c r="U97" s="691"/>
    </row>
    <row r="98" spans="1:26" ht="21.75" customHeight="1">
      <c r="A98" s="277">
        <v>61</v>
      </c>
      <c r="B98" s="676" t="str">
        <f>IF(依頼入力フォーム!$BG$30=FALSE,"",IF(依頼入力フォーム!C198="","",依頼入力フォーム!C198))</f>
        <v/>
      </c>
      <c r="C98" s="676"/>
      <c r="D98" s="676"/>
      <c r="E98" s="676"/>
      <c r="F98" s="676"/>
      <c r="G98" s="676"/>
      <c r="H98" s="676"/>
      <c r="I98" s="676"/>
      <c r="J98" s="677" t="str">
        <f>IF(依頼入力フォーム!$BG$30=FALSE,"",IF(依頼入力フォーム!I198="","",依頼入力フォーム!I198))</f>
        <v/>
      </c>
      <c r="K98" s="677"/>
      <c r="L98" s="676" t="str">
        <f>IF(依頼入力フォーム!$BG$30=FALSE,"",IF(依頼入力フォーム!K198="","",依頼入力フォーム!K198))</f>
        <v/>
      </c>
      <c r="M98" s="676"/>
      <c r="N98" s="676"/>
      <c r="O98" s="676"/>
      <c r="P98" s="676"/>
      <c r="Q98" s="676"/>
      <c r="R98" s="676"/>
      <c r="S98" s="678" t="str">
        <f>IF(依頼入力フォーム!$BG$30=FALSE,"",IF(依頼入力フォーム!R198="","",依頼入力フォーム!R198))</f>
        <v/>
      </c>
      <c r="T98" s="678"/>
      <c r="U98" s="679"/>
    </row>
    <row r="99" spans="1:26" ht="21.75" customHeight="1">
      <c r="A99" s="278">
        <v>62</v>
      </c>
      <c r="B99" s="647" t="str">
        <f>IF(依頼入力フォーム!$BG$30=FALSE,"",IF(依頼入力フォーム!C199="","",依頼入力フォーム!C199))</f>
        <v/>
      </c>
      <c r="C99" s="647"/>
      <c r="D99" s="647"/>
      <c r="E99" s="647"/>
      <c r="F99" s="647"/>
      <c r="G99" s="647"/>
      <c r="H99" s="647"/>
      <c r="I99" s="647"/>
      <c r="J99" s="648" t="str">
        <f>IF(依頼入力フォーム!$BG$30=FALSE,"",IF(依頼入力フォーム!I199="","",依頼入力フォーム!I199))</f>
        <v/>
      </c>
      <c r="K99" s="648"/>
      <c r="L99" s="647" t="str">
        <f>IF(依頼入力フォーム!$BG$30=FALSE,"",IF(依頼入力フォーム!K199="","",依頼入力フォーム!K199))</f>
        <v/>
      </c>
      <c r="M99" s="647"/>
      <c r="N99" s="647"/>
      <c r="O99" s="647"/>
      <c r="P99" s="647"/>
      <c r="Q99" s="647"/>
      <c r="R99" s="647"/>
      <c r="S99" s="667" t="str">
        <f>IF(依頼入力フォーム!$BG$30=FALSE,"",IF(依頼入力フォーム!R199="","",依頼入力フォーム!R199))</f>
        <v/>
      </c>
      <c r="T99" s="667"/>
      <c r="U99" s="668"/>
    </row>
    <row r="100" spans="1:26" ht="21.75" customHeight="1">
      <c r="A100" s="278">
        <v>63</v>
      </c>
      <c r="B100" s="647" t="str">
        <f>IF(依頼入力フォーム!$BG$30=FALSE,"",IF(依頼入力フォーム!C200="","",依頼入力フォーム!C200))</f>
        <v/>
      </c>
      <c r="C100" s="647"/>
      <c r="D100" s="647"/>
      <c r="E100" s="647"/>
      <c r="F100" s="647"/>
      <c r="G100" s="647"/>
      <c r="H100" s="647"/>
      <c r="I100" s="647"/>
      <c r="J100" s="648" t="str">
        <f>IF(依頼入力フォーム!$BG$30=FALSE,"",IF(依頼入力フォーム!I200="","",依頼入力フォーム!I200))</f>
        <v/>
      </c>
      <c r="K100" s="648"/>
      <c r="L100" s="647" t="str">
        <f>IF(依頼入力フォーム!$BG$30=FALSE,"",IF(依頼入力フォーム!K200="","",依頼入力フォーム!K200))</f>
        <v/>
      </c>
      <c r="M100" s="647"/>
      <c r="N100" s="647"/>
      <c r="O100" s="647"/>
      <c r="P100" s="647"/>
      <c r="Q100" s="647"/>
      <c r="R100" s="647"/>
      <c r="S100" s="667" t="str">
        <f>IF(依頼入力フォーム!$BG$30=FALSE,"",IF(依頼入力フォーム!R200="","",依頼入力フォーム!R200))</f>
        <v/>
      </c>
      <c r="T100" s="667"/>
      <c r="U100" s="668"/>
    </row>
    <row r="101" spans="1:26" ht="21.75" customHeight="1">
      <c r="A101" s="278">
        <v>64</v>
      </c>
      <c r="B101" s="647" t="str">
        <f>IF(依頼入力フォーム!$BG$30=FALSE,"",IF(依頼入力フォーム!C201="","",依頼入力フォーム!C201))</f>
        <v/>
      </c>
      <c r="C101" s="647"/>
      <c r="D101" s="647"/>
      <c r="E101" s="647"/>
      <c r="F101" s="647"/>
      <c r="G101" s="647"/>
      <c r="H101" s="647"/>
      <c r="I101" s="647"/>
      <c r="J101" s="648" t="str">
        <f>IF(依頼入力フォーム!$BG$30=FALSE,"",IF(依頼入力フォーム!I201="","",依頼入力フォーム!I201))</f>
        <v/>
      </c>
      <c r="K101" s="648"/>
      <c r="L101" s="647" t="str">
        <f>IF(依頼入力フォーム!$BG$30=FALSE,"",IF(依頼入力フォーム!K201="","",依頼入力フォーム!K201))</f>
        <v/>
      </c>
      <c r="M101" s="647"/>
      <c r="N101" s="647"/>
      <c r="O101" s="647"/>
      <c r="P101" s="647"/>
      <c r="Q101" s="647"/>
      <c r="R101" s="647"/>
      <c r="S101" s="667" t="str">
        <f>IF(依頼入力フォーム!$BG$30=FALSE,"",IF(依頼入力フォーム!R201="","",依頼入力フォーム!R201))</f>
        <v/>
      </c>
      <c r="T101" s="667"/>
      <c r="U101" s="668"/>
    </row>
    <row r="102" spans="1:26" ht="21.75" customHeight="1" thickBot="1">
      <c r="A102" s="279">
        <v>65</v>
      </c>
      <c r="B102" s="680" t="str">
        <f>IF(依頼入力フォーム!$BG$30=FALSE,"",IF(依頼入力フォーム!C202="","",依頼入力フォーム!C202))</f>
        <v/>
      </c>
      <c r="C102" s="680"/>
      <c r="D102" s="680"/>
      <c r="E102" s="680"/>
      <c r="F102" s="680"/>
      <c r="G102" s="680"/>
      <c r="H102" s="680"/>
      <c r="I102" s="680"/>
      <c r="J102" s="681" t="str">
        <f>IF(依頼入力フォーム!$BG$30=FALSE,"",IF(依頼入力フォーム!I202="","",依頼入力フォーム!I202))</f>
        <v/>
      </c>
      <c r="K102" s="681"/>
      <c r="L102" s="680" t="str">
        <f>IF(依頼入力フォーム!$BG$30=FALSE,"",IF(依頼入力フォーム!K202="","",依頼入力フォーム!K202))</f>
        <v/>
      </c>
      <c r="M102" s="680"/>
      <c r="N102" s="680"/>
      <c r="O102" s="680"/>
      <c r="P102" s="680"/>
      <c r="Q102" s="680"/>
      <c r="R102" s="680"/>
      <c r="S102" s="682" t="str">
        <f>IF(依頼入力フォーム!$BG$30=FALSE,"",IF(依頼入力フォーム!R202="","",依頼入力フォーム!R202))</f>
        <v/>
      </c>
      <c r="T102" s="682"/>
      <c r="U102" s="683"/>
    </row>
    <row r="103" spans="1:26" ht="21.75" customHeight="1">
      <c r="A103" s="277">
        <v>66</v>
      </c>
      <c r="B103" s="676" t="str">
        <f>IF(依頼入力フォーム!$BG$30=FALSE,"",IF(依頼入力フォーム!C203="","",依頼入力フォーム!C203))</f>
        <v/>
      </c>
      <c r="C103" s="676"/>
      <c r="D103" s="676"/>
      <c r="E103" s="676"/>
      <c r="F103" s="676"/>
      <c r="G103" s="676"/>
      <c r="H103" s="676"/>
      <c r="I103" s="676"/>
      <c r="J103" s="677" t="str">
        <f>IF(依頼入力フォーム!$BG$30=FALSE,"",IF(依頼入力フォーム!I203="","",依頼入力フォーム!I203))</f>
        <v/>
      </c>
      <c r="K103" s="677"/>
      <c r="L103" s="676" t="str">
        <f>IF(依頼入力フォーム!$BG$30=FALSE,"",IF(依頼入力フォーム!K203="","",依頼入力フォーム!K203))</f>
        <v/>
      </c>
      <c r="M103" s="676"/>
      <c r="N103" s="676"/>
      <c r="O103" s="676"/>
      <c r="P103" s="676"/>
      <c r="Q103" s="676"/>
      <c r="R103" s="676"/>
      <c r="S103" s="678" t="str">
        <f>IF(依頼入力フォーム!$BG$30=FALSE,"",IF(依頼入力フォーム!R203="","",依頼入力フォーム!R203))</f>
        <v/>
      </c>
      <c r="T103" s="678"/>
      <c r="U103" s="679"/>
    </row>
    <row r="104" spans="1:26" ht="21.75" customHeight="1">
      <c r="A104" s="278">
        <v>67</v>
      </c>
      <c r="B104" s="647" t="str">
        <f>IF(依頼入力フォーム!$BG$30=FALSE,"",IF(依頼入力フォーム!C204="","",依頼入力フォーム!C204))</f>
        <v/>
      </c>
      <c r="C104" s="647"/>
      <c r="D104" s="647"/>
      <c r="E104" s="647"/>
      <c r="F104" s="647"/>
      <c r="G104" s="647"/>
      <c r="H104" s="647"/>
      <c r="I104" s="647"/>
      <c r="J104" s="648" t="str">
        <f>IF(依頼入力フォーム!$BG$30=FALSE,"",IF(依頼入力フォーム!I204="","",依頼入力フォーム!I204))</f>
        <v/>
      </c>
      <c r="K104" s="648"/>
      <c r="L104" s="647" t="str">
        <f>IF(依頼入力フォーム!$BG$30=FALSE,"",IF(依頼入力フォーム!K204="","",依頼入力フォーム!K204))</f>
        <v/>
      </c>
      <c r="M104" s="647"/>
      <c r="N104" s="647"/>
      <c r="O104" s="647"/>
      <c r="P104" s="647"/>
      <c r="Q104" s="647"/>
      <c r="R104" s="647"/>
      <c r="S104" s="667" t="str">
        <f>IF(依頼入力フォーム!$BG$30=FALSE,"",IF(依頼入力フォーム!R204="","",依頼入力フォーム!R204))</f>
        <v/>
      </c>
      <c r="T104" s="667"/>
      <c r="U104" s="668"/>
    </row>
    <row r="105" spans="1:26" ht="21.75" customHeight="1">
      <c r="A105" s="278">
        <v>68</v>
      </c>
      <c r="B105" s="647" t="str">
        <f>IF(依頼入力フォーム!$BG$30=FALSE,"",IF(依頼入力フォーム!C205="","",依頼入力フォーム!C205))</f>
        <v/>
      </c>
      <c r="C105" s="647"/>
      <c r="D105" s="647"/>
      <c r="E105" s="647"/>
      <c r="F105" s="647"/>
      <c r="G105" s="647"/>
      <c r="H105" s="647"/>
      <c r="I105" s="647"/>
      <c r="J105" s="648" t="str">
        <f>IF(依頼入力フォーム!$BG$30=FALSE,"",IF(依頼入力フォーム!I205="","",依頼入力フォーム!I205))</f>
        <v/>
      </c>
      <c r="K105" s="648"/>
      <c r="L105" s="647" t="str">
        <f>IF(依頼入力フォーム!$BG$30=FALSE,"",IF(依頼入力フォーム!K205="","",依頼入力フォーム!K205))</f>
        <v/>
      </c>
      <c r="M105" s="647"/>
      <c r="N105" s="647"/>
      <c r="O105" s="647"/>
      <c r="P105" s="647"/>
      <c r="Q105" s="647"/>
      <c r="R105" s="647"/>
      <c r="S105" s="667" t="str">
        <f>IF(依頼入力フォーム!$BG$30=FALSE,"",IF(依頼入力フォーム!R205="","",依頼入力フォーム!R205))</f>
        <v/>
      </c>
      <c r="T105" s="667"/>
      <c r="U105" s="668"/>
    </row>
    <row r="106" spans="1:26" ht="21.75" customHeight="1">
      <c r="A106" s="278">
        <v>69</v>
      </c>
      <c r="B106" s="647" t="str">
        <f>IF(依頼入力フォーム!$BG$30=FALSE,"",IF(依頼入力フォーム!C206="","",依頼入力フォーム!C206))</f>
        <v/>
      </c>
      <c r="C106" s="647"/>
      <c r="D106" s="647"/>
      <c r="E106" s="647"/>
      <c r="F106" s="647"/>
      <c r="G106" s="647"/>
      <c r="H106" s="647"/>
      <c r="I106" s="647"/>
      <c r="J106" s="648" t="str">
        <f>IF(依頼入力フォーム!$BG$30=FALSE,"",IF(依頼入力フォーム!I206="","",依頼入力フォーム!I206))</f>
        <v/>
      </c>
      <c r="K106" s="648"/>
      <c r="L106" s="647" t="str">
        <f>IF(依頼入力フォーム!$BG$30=FALSE,"",IF(依頼入力フォーム!K206="","",依頼入力フォーム!K206))</f>
        <v/>
      </c>
      <c r="M106" s="647"/>
      <c r="N106" s="647"/>
      <c r="O106" s="647"/>
      <c r="P106" s="647"/>
      <c r="Q106" s="647"/>
      <c r="R106" s="647"/>
      <c r="S106" s="667" t="str">
        <f>IF(依頼入力フォーム!$BG$30=FALSE,"",IF(依頼入力フォーム!R206="","",依頼入力フォーム!R206))</f>
        <v/>
      </c>
      <c r="T106" s="667"/>
      <c r="U106" s="668"/>
    </row>
    <row r="107" spans="1:26" ht="21.75" customHeight="1" thickBot="1">
      <c r="A107" s="279">
        <v>70</v>
      </c>
      <c r="B107" s="680" t="str">
        <f>IF(依頼入力フォーム!$BG$30=FALSE,"",IF(依頼入力フォーム!C207="","",依頼入力フォーム!C207))</f>
        <v/>
      </c>
      <c r="C107" s="680"/>
      <c r="D107" s="680"/>
      <c r="E107" s="680"/>
      <c r="F107" s="680"/>
      <c r="G107" s="680"/>
      <c r="H107" s="680"/>
      <c r="I107" s="680"/>
      <c r="J107" s="681" t="str">
        <f>IF(依頼入力フォーム!$BG$30=FALSE,"",IF(依頼入力フォーム!I207="","",依頼入力フォーム!I207))</f>
        <v/>
      </c>
      <c r="K107" s="681"/>
      <c r="L107" s="680" t="str">
        <f>IF(依頼入力フォーム!$BG$30=FALSE,"",IF(依頼入力フォーム!K207="","",依頼入力フォーム!K207))</f>
        <v/>
      </c>
      <c r="M107" s="680"/>
      <c r="N107" s="680"/>
      <c r="O107" s="680"/>
      <c r="P107" s="680"/>
      <c r="Q107" s="680"/>
      <c r="R107" s="680"/>
      <c r="S107" s="682" t="str">
        <f>IF(依頼入力フォーム!$BG$30=FALSE,"",IF(依頼入力フォーム!R207="","",依頼入力フォーム!R207))</f>
        <v/>
      </c>
      <c r="T107" s="682"/>
      <c r="U107" s="683"/>
    </row>
    <row r="108" spans="1:26" ht="6.75" customHeight="1">
      <c r="V108" s="75"/>
      <c r="W108" s="75"/>
      <c r="X108" s="75"/>
      <c r="Y108" s="75"/>
      <c r="Z108" s="75"/>
    </row>
    <row r="109" spans="1:26" ht="21.75" customHeight="1">
      <c r="A109" s="88" t="s">
        <v>275</v>
      </c>
      <c r="E109" s="597" t="str">
        <f>IF(依頼入力フォーム!BG30=FALSE,"",IF(依頼入力フォーム!G44="",""," "&amp;依頼入力フォーム!G44&amp;" 様"))</f>
        <v/>
      </c>
      <c r="F109" s="597"/>
      <c r="G109" s="597"/>
      <c r="H109" s="597"/>
      <c r="I109" s="597"/>
      <c r="J109" s="597"/>
      <c r="K109" s="597" t="str">
        <f>IF(依頼入力フォーム!BG30=FALSE,"",IF(依頼入力フォーム!G75="",""," 件名 : "&amp;依頼入力フォーム!G75))</f>
        <v/>
      </c>
      <c r="L109" s="597"/>
      <c r="M109" s="597"/>
      <c r="N109" s="597"/>
      <c r="O109" s="597"/>
      <c r="P109" s="597"/>
      <c r="Q109" s="597"/>
      <c r="R109" s="597"/>
      <c r="S109" s="597"/>
      <c r="T109" s="597"/>
      <c r="U109" s="597"/>
      <c r="V109" s="596" t="s">
        <v>253</v>
      </c>
      <c r="W109" s="596"/>
      <c r="X109" s="596"/>
      <c r="Y109" s="596"/>
      <c r="Z109" s="596"/>
    </row>
    <row r="110" spans="1:26" ht="3.75" customHeight="1" thickBot="1">
      <c r="V110" s="596"/>
      <c r="W110" s="596"/>
      <c r="X110" s="596"/>
      <c r="Y110" s="596"/>
      <c r="Z110" s="596"/>
    </row>
    <row r="111" spans="1:26" ht="21.75" customHeight="1" thickBot="1">
      <c r="A111" s="276" t="s">
        <v>276</v>
      </c>
      <c r="B111" s="670" t="s">
        <v>52</v>
      </c>
      <c r="C111" s="671"/>
      <c r="D111" s="671"/>
      <c r="E111" s="671"/>
      <c r="F111" s="671"/>
      <c r="G111" s="671"/>
      <c r="H111" s="671"/>
      <c r="I111" s="672"/>
      <c r="J111" s="673" t="s">
        <v>277</v>
      </c>
      <c r="K111" s="673"/>
      <c r="L111" s="674" t="s">
        <v>278</v>
      </c>
      <c r="M111" s="671"/>
      <c r="N111" s="671"/>
      <c r="O111" s="671"/>
      <c r="P111" s="671"/>
      <c r="Q111" s="671"/>
      <c r="R111" s="672"/>
      <c r="S111" s="674" t="s">
        <v>279</v>
      </c>
      <c r="T111" s="671"/>
      <c r="U111" s="675"/>
      <c r="V111" s="596"/>
      <c r="W111" s="596"/>
      <c r="X111" s="596"/>
      <c r="Y111" s="596"/>
      <c r="Z111" s="596"/>
    </row>
    <row r="112" spans="1:26" ht="21.75" customHeight="1">
      <c r="A112" s="277">
        <v>71</v>
      </c>
      <c r="B112" s="676" t="str">
        <f>IF(依頼入力フォーム!$BG$30=FALSE,"",IF(依頼入力フォーム!C208="","",依頼入力フォーム!C208))</f>
        <v/>
      </c>
      <c r="C112" s="676"/>
      <c r="D112" s="676"/>
      <c r="E112" s="676"/>
      <c r="F112" s="676"/>
      <c r="G112" s="676"/>
      <c r="H112" s="676"/>
      <c r="I112" s="676"/>
      <c r="J112" s="677" t="str">
        <f>IF(依頼入力フォーム!$BG$30=FALSE,"",IF(依頼入力フォーム!I208="","",依頼入力フォーム!I208))</f>
        <v/>
      </c>
      <c r="K112" s="677"/>
      <c r="L112" s="676" t="str">
        <f>IF(依頼入力フォーム!$BG$30=FALSE,"",IF(依頼入力フォーム!K208="","",依頼入力フォーム!K208))</f>
        <v/>
      </c>
      <c r="M112" s="676"/>
      <c r="N112" s="676"/>
      <c r="O112" s="676"/>
      <c r="P112" s="676"/>
      <c r="Q112" s="676"/>
      <c r="R112" s="676"/>
      <c r="S112" s="678" t="str">
        <f>IF(依頼入力フォーム!$BG$30=FALSE,"",IF(依頼入力フォーム!R208="","",依頼入力フォーム!R208))</f>
        <v/>
      </c>
      <c r="T112" s="678"/>
      <c r="U112" s="679"/>
    </row>
    <row r="113" spans="1:21" ht="21.75" customHeight="1">
      <c r="A113" s="278">
        <v>72</v>
      </c>
      <c r="B113" s="647" t="str">
        <f>IF(依頼入力フォーム!$BG$30=FALSE,"",IF(依頼入力フォーム!C209="","",依頼入力フォーム!C209))</f>
        <v/>
      </c>
      <c r="C113" s="647"/>
      <c r="D113" s="647"/>
      <c r="E113" s="647"/>
      <c r="F113" s="647"/>
      <c r="G113" s="647"/>
      <c r="H113" s="647"/>
      <c r="I113" s="647"/>
      <c r="J113" s="648" t="str">
        <f>IF(依頼入力フォーム!$BG$30=FALSE,"",IF(依頼入力フォーム!I209="","",依頼入力フォーム!I209))</f>
        <v/>
      </c>
      <c r="K113" s="648"/>
      <c r="L113" s="647" t="str">
        <f>IF(依頼入力フォーム!$BG$30=FALSE,"",IF(依頼入力フォーム!K209="","",依頼入力フォーム!K209))</f>
        <v/>
      </c>
      <c r="M113" s="647"/>
      <c r="N113" s="647"/>
      <c r="O113" s="647"/>
      <c r="P113" s="647"/>
      <c r="Q113" s="647"/>
      <c r="R113" s="647"/>
      <c r="S113" s="667" t="str">
        <f>IF(依頼入力フォーム!$BG$30=FALSE,"",IF(依頼入力フォーム!R209="","",依頼入力フォーム!R209))</f>
        <v/>
      </c>
      <c r="T113" s="667"/>
      <c r="U113" s="668"/>
    </row>
    <row r="114" spans="1:21" ht="21.75" customHeight="1">
      <c r="A114" s="278">
        <v>73</v>
      </c>
      <c r="B114" s="647" t="str">
        <f>IF(依頼入力フォーム!$BG$30=FALSE,"",IF(依頼入力フォーム!C210="","",依頼入力フォーム!C210))</f>
        <v/>
      </c>
      <c r="C114" s="647"/>
      <c r="D114" s="647"/>
      <c r="E114" s="647"/>
      <c r="F114" s="647"/>
      <c r="G114" s="647"/>
      <c r="H114" s="647"/>
      <c r="I114" s="647"/>
      <c r="J114" s="648" t="str">
        <f>IF(依頼入力フォーム!$BG$30=FALSE,"",IF(依頼入力フォーム!I210="","",依頼入力フォーム!I210))</f>
        <v/>
      </c>
      <c r="K114" s="648"/>
      <c r="L114" s="647" t="str">
        <f>IF(依頼入力フォーム!$BG$30=FALSE,"",IF(依頼入力フォーム!K210="","",依頼入力フォーム!K210))</f>
        <v/>
      </c>
      <c r="M114" s="647"/>
      <c r="N114" s="647"/>
      <c r="O114" s="647"/>
      <c r="P114" s="647"/>
      <c r="Q114" s="647"/>
      <c r="R114" s="647"/>
      <c r="S114" s="667" t="str">
        <f>IF(依頼入力フォーム!$BG$30=FALSE,"",IF(依頼入力フォーム!R210="","",依頼入力フォーム!R210))</f>
        <v/>
      </c>
      <c r="T114" s="667"/>
      <c r="U114" s="668"/>
    </row>
    <row r="115" spans="1:21" ht="21.75" customHeight="1">
      <c r="A115" s="278">
        <v>74</v>
      </c>
      <c r="B115" s="647" t="str">
        <f>IF(依頼入力フォーム!$BG$30=FALSE,"",IF(依頼入力フォーム!C211="","",依頼入力フォーム!C211))</f>
        <v/>
      </c>
      <c r="C115" s="647"/>
      <c r="D115" s="647"/>
      <c r="E115" s="647"/>
      <c r="F115" s="647"/>
      <c r="G115" s="647"/>
      <c r="H115" s="647"/>
      <c r="I115" s="647"/>
      <c r="J115" s="648" t="str">
        <f>IF(依頼入力フォーム!$BG$30=FALSE,"",IF(依頼入力フォーム!I211="","",依頼入力フォーム!I211))</f>
        <v/>
      </c>
      <c r="K115" s="648"/>
      <c r="L115" s="647" t="str">
        <f>IF(依頼入力フォーム!$BG$30=FALSE,"",IF(依頼入力フォーム!K211="","",依頼入力フォーム!K211))</f>
        <v/>
      </c>
      <c r="M115" s="647"/>
      <c r="N115" s="647"/>
      <c r="O115" s="647"/>
      <c r="P115" s="647"/>
      <c r="Q115" s="647"/>
      <c r="R115" s="647"/>
      <c r="S115" s="667" t="str">
        <f>IF(依頼入力フォーム!$BG$30=FALSE,"",IF(依頼入力フォーム!R211="","",依頼入力フォーム!R211))</f>
        <v/>
      </c>
      <c r="T115" s="667"/>
      <c r="U115" s="668"/>
    </row>
    <row r="116" spans="1:21" ht="21.75" customHeight="1" thickBot="1">
      <c r="A116" s="279">
        <v>75</v>
      </c>
      <c r="B116" s="680" t="str">
        <f>IF(依頼入力フォーム!$BG$30=FALSE,"",IF(依頼入力フォーム!C212="","",依頼入力フォーム!C212))</f>
        <v/>
      </c>
      <c r="C116" s="680"/>
      <c r="D116" s="680"/>
      <c r="E116" s="680"/>
      <c r="F116" s="680"/>
      <c r="G116" s="680"/>
      <c r="H116" s="680"/>
      <c r="I116" s="680"/>
      <c r="J116" s="681" t="str">
        <f>IF(依頼入力フォーム!$BG$30=FALSE,"",IF(依頼入力フォーム!I212="","",依頼入力フォーム!I212))</f>
        <v/>
      </c>
      <c r="K116" s="681"/>
      <c r="L116" s="680" t="str">
        <f>IF(依頼入力フォーム!$BG$30=FALSE,"",IF(依頼入力フォーム!K212="","",依頼入力フォーム!K212))</f>
        <v/>
      </c>
      <c r="M116" s="680"/>
      <c r="N116" s="680"/>
      <c r="O116" s="680"/>
      <c r="P116" s="680"/>
      <c r="Q116" s="680"/>
      <c r="R116" s="680"/>
      <c r="S116" s="682" t="str">
        <f>IF(依頼入力フォーム!$BG$30=FALSE,"",IF(依頼入力フォーム!R212="","",依頼入力フォーム!R212))</f>
        <v/>
      </c>
      <c r="T116" s="682"/>
      <c r="U116" s="683"/>
    </row>
    <row r="117" spans="1:21" ht="21.75" customHeight="1">
      <c r="A117" s="277">
        <v>76</v>
      </c>
      <c r="B117" s="676" t="str">
        <f>IF(依頼入力フォーム!$BG$30=FALSE,"",IF(依頼入力フォーム!C213="","",依頼入力フォーム!C213))</f>
        <v/>
      </c>
      <c r="C117" s="676"/>
      <c r="D117" s="676"/>
      <c r="E117" s="676"/>
      <c r="F117" s="676"/>
      <c r="G117" s="676"/>
      <c r="H117" s="676"/>
      <c r="I117" s="676"/>
      <c r="J117" s="677" t="str">
        <f>IF(依頼入力フォーム!$BG$30=FALSE,"",IF(依頼入力フォーム!I213="","",依頼入力フォーム!I213))</f>
        <v/>
      </c>
      <c r="K117" s="677"/>
      <c r="L117" s="676" t="str">
        <f>IF(依頼入力フォーム!$BG$30=FALSE,"",IF(依頼入力フォーム!K213="","",依頼入力フォーム!K213))</f>
        <v/>
      </c>
      <c r="M117" s="676"/>
      <c r="N117" s="676"/>
      <c r="O117" s="676"/>
      <c r="P117" s="676"/>
      <c r="Q117" s="676"/>
      <c r="R117" s="676"/>
      <c r="S117" s="678" t="str">
        <f>IF(依頼入力フォーム!$BG$30=FALSE,"",IF(依頼入力フォーム!R213="","",依頼入力フォーム!R213))</f>
        <v/>
      </c>
      <c r="T117" s="678"/>
      <c r="U117" s="679"/>
    </row>
    <row r="118" spans="1:21" ht="21.75" customHeight="1">
      <c r="A118" s="278">
        <v>77</v>
      </c>
      <c r="B118" s="647" t="str">
        <f>IF(依頼入力フォーム!$BG$30=FALSE,"",IF(依頼入力フォーム!C214="","",依頼入力フォーム!C214))</f>
        <v/>
      </c>
      <c r="C118" s="647"/>
      <c r="D118" s="647"/>
      <c r="E118" s="647"/>
      <c r="F118" s="647"/>
      <c r="G118" s="647"/>
      <c r="H118" s="647"/>
      <c r="I118" s="647"/>
      <c r="J118" s="648" t="str">
        <f>IF(依頼入力フォーム!$BG$30=FALSE,"",IF(依頼入力フォーム!I214="","",依頼入力フォーム!I214))</f>
        <v/>
      </c>
      <c r="K118" s="648"/>
      <c r="L118" s="647" t="str">
        <f>IF(依頼入力フォーム!$BG$30=FALSE,"",IF(依頼入力フォーム!K214="","",依頼入力フォーム!K214))</f>
        <v/>
      </c>
      <c r="M118" s="647"/>
      <c r="N118" s="647"/>
      <c r="O118" s="647"/>
      <c r="P118" s="647"/>
      <c r="Q118" s="647"/>
      <c r="R118" s="647"/>
      <c r="S118" s="667" t="str">
        <f>IF(依頼入力フォーム!$BG$30=FALSE,"",IF(依頼入力フォーム!R214="","",依頼入力フォーム!R214))</f>
        <v/>
      </c>
      <c r="T118" s="667"/>
      <c r="U118" s="668"/>
    </row>
    <row r="119" spans="1:21" ht="21.75" customHeight="1">
      <c r="A119" s="278">
        <v>78</v>
      </c>
      <c r="B119" s="647" t="str">
        <f>IF(依頼入力フォーム!$BG$30=FALSE,"",IF(依頼入力フォーム!C215="","",依頼入力フォーム!C215))</f>
        <v/>
      </c>
      <c r="C119" s="647"/>
      <c r="D119" s="647"/>
      <c r="E119" s="647"/>
      <c r="F119" s="647"/>
      <c r="G119" s="647"/>
      <c r="H119" s="647"/>
      <c r="I119" s="647"/>
      <c r="J119" s="648" t="str">
        <f>IF(依頼入力フォーム!$BG$30=FALSE,"",IF(依頼入力フォーム!I215="","",依頼入力フォーム!I215))</f>
        <v/>
      </c>
      <c r="K119" s="648"/>
      <c r="L119" s="647" t="str">
        <f>IF(依頼入力フォーム!$BG$30=FALSE,"",IF(依頼入力フォーム!K215="","",依頼入力フォーム!K215))</f>
        <v/>
      </c>
      <c r="M119" s="647"/>
      <c r="N119" s="647"/>
      <c r="O119" s="647"/>
      <c r="P119" s="647"/>
      <c r="Q119" s="647"/>
      <c r="R119" s="647"/>
      <c r="S119" s="667" t="str">
        <f>IF(依頼入力フォーム!$BG$30=FALSE,"",IF(依頼入力フォーム!R215="","",依頼入力フォーム!R215))</f>
        <v/>
      </c>
      <c r="T119" s="667"/>
      <c r="U119" s="668"/>
    </row>
    <row r="120" spans="1:21" ht="21.75" customHeight="1">
      <c r="A120" s="278">
        <v>79</v>
      </c>
      <c r="B120" s="647" t="str">
        <f>IF(依頼入力フォーム!$BG$30=FALSE,"",IF(依頼入力フォーム!C216="","",依頼入力フォーム!C216))</f>
        <v/>
      </c>
      <c r="C120" s="647"/>
      <c r="D120" s="647"/>
      <c r="E120" s="647"/>
      <c r="F120" s="647"/>
      <c r="G120" s="647"/>
      <c r="H120" s="647"/>
      <c r="I120" s="647"/>
      <c r="J120" s="648" t="str">
        <f>IF(依頼入力フォーム!$BG$30=FALSE,"",IF(依頼入力フォーム!I216="","",依頼入力フォーム!I216))</f>
        <v/>
      </c>
      <c r="K120" s="648"/>
      <c r="L120" s="647" t="str">
        <f>IF(依頼入力フォーム!$BG$30=FALSE,"",IF(依頼入力フォーム!K216="","",依頼入力フォーム!K216))</f>
        <v/>
      </c>
      <c r="M120" s="647"/>
      <c r="N120" s="647"/>
      <c r="O120" s="647"/>
      <c r="P120" s="647"/>
      <c r="Q120" s="647"/>
      <c r="R120" s="647"/>
      <c r="S120" s="667" t="str">
        <f>IF(依頼入力フォーム!$BG$30=FALSE,"",IF(依頼入力フォーム!R216="","",依頼入力フォーム!R216))</f>
        <v/>
      </c>
      <c r="T120" s="667"/>
      <c r="U120" s="668"/>
    </row>
    <row r="121" spans="1:21" ht="21.75" customHeight="1" thickBot="1">
      <c r="A121" s="279">
        <v>80</v>
      </c>
      <c r="B121" s="680" t="str">
        <f>IF(依頼入力フォーム!$BG$30=FALSE,"",IF(依頼入力フォーム!C217="","",依頼入力フォーム!C217))</f>
        <v/>
      </c>
      <c r="C121" s="680"/>
      <c r="D121" s="680"/>
      <c r="E121" s="680"/>
      <c r="F121" s="680"/>
      <c r="G121" s="680"/>
      <c r="H121" s="680"/>
      <c r="I121" s="680"/>
      <c r="J121" s="681" t="str">
        <f>IF(依頼入力フォーム!$BG$30=FALSE,"",IF(依頼入力フォーム!I217="","",依頼入力フォーム!I217))</f>
        <v/>
      </c>
      <c r="K121" s="681"/>
      <c r="L121" s="680" t="str">
        <f>IF(依頼入力フォーム!$BG$30=FALSE,"",IF(依頼入力フォーム!K217="","",依頼入力フォーム!K217))</f>
        <v/>
      </c>
      <c r="M121" s="680"/>
      <c r="N121" s="680"/>
      <c r="O121" s="680"/>
      <c r="P121" s="680"/>
      <c r="Q121" s="680"/>
      <c r="R121" s="680"/>
      <c r="S121" s="682" t="str">
        <f>IF(依頼入力フォーム!$BG$30=FALSE,"",IF(依頼入力フォーム!R217="","",依頼入力フォーム!R217))</f>
        <v/>
      </c>
      <c r="T121" s="682"/>
      <c r="U121" s="683"/>
    </row>
    <row r="122" spans="1:21" ht="21.75" customHeight="1">
      <c r="A122" s="277">
        <v>81</v>
      </c>
      <c r="B122" s="676" t="str">
        <f>IF(依頼入力フォーム!$BG$30=FALSE,"",IF(依頼入力フォーム!C218="","",依頼入力フォーム!C218))</f>
        <v/>
      </c>
      <c r="C122" s="676"/>
      <c r="D122" s="676"/>
      <c r="E122" s="676"/>
      <c r="F122" s="676"/>
      <c r="G122" s="676"/>
      <c r="H122" s="676"/>
      <c r="I122" s="676"/>
      <c r="J122" s="677" t="str">
        <f>IF(依頼入力フォーム!$BG$30=FALSE,"",IF(依頼入力フォーム!I218="","",依頼入力フォーム!I218))</f>
        <v/>
      </c>
      <c r="K122" s="677"/>
      <c r="L122" s="676" t="str">
        <f>IF(依頼入力フォーム!$BG$30=FALSE,"",IF(依頼入力フォーム!K218="","",依頼入力フォーム!K218))</f>
        <v/>
      </c>
      <c r="M122" s="676"/>
      <c r="N122" s="676"/>
      <c r="O122" s="676"/>
      <c r="P122" s="676"/>
      <c r="Q122" s="676"/>
      <c r="R122" s="676"/>
      <c r="S122" s="678" t="str">
        <f>IF(依頼入力フォーム!$BG$30=FALSE,"",IF(依頼入力フォーム!R218="","",依頼入力フォーム!R218))</f>
        <v/>
      </c>
      <c r="T122" s="678"/>
      <c r="U122" s="679"/>
    </row>
    <row r="123" spans="1:21" ht="21.75" customHeight="1">
      <c r="A123" s="278">
        <v>82</v>
      </c>
      <c r="B123" s="647" t="str">
        <f>IF(依頼入力フォーム!$BG$30=FALSE,"",IF(依頼入力フォーム!C219="","",依頼入力フォーム!C219))</f>
        <v/>
      </c>
      <c r="C123" s="647"/>
      <c r="D123" s="647"/>
      <c r="E123" s="647"/>
      <c r="F123" s="647"/>
      <c r="G123" s="647"/>
      <c r="H123" s="647"/>
      <c r="I123" s="647"/>
      <c r="J123" s="648" t="str">
        <f>IF(依頼入力フォーム!$BG$30=FALSE,"",IF(依頼入力フォーム!I219="","",依頼入力フォーム!I219))</f>
        <v/>
      </c>
      <c r="K123" s="648"/>
      <c r="L123" s="647" t="str">
        <f>IF(依頼入力フォーム!$BG$30=FALSE,"",IF(依頼入力フォーム!K219="","",依頼入力フォーム!K219))</f>
        <v/>
      </c>
      <c r="M123" s="647"/>
      <c r="N123" s="647"/>
      <c r="O123" s="647"/>
      <c r="P123" s="647"/>
      <c r="Q123" s="647"/>
      <c r="R123" s="647"/>
      <c r="S123" s="667" t="str">
        <f>IF(依頼入力フォーム!$BG$30=FALSE,"",IF(依頼入力フォーム!R219="","",依頼入力フォーム!R219))</f>
        <v/>
      </c>
      <c r="T123" s="667"/>
      <c r="U123" s="668"/>
    </row>
    <row r="124" spans="1:21" ht="21.75" customHeight="1">
      <c r="A124" s="278">
        <v>83</v>
      </c>
      <c r="B124" s="647" t="str">
        <f>IF(依頼入力フォーム!$BG$30=FALSE,"",IF(依頼入力フォーム!C220="","",依頼入力フォーム!C220))</f>
        <v/>
      </c>
      <c r="C124" s="647"/>
      <c r="D124" s="647"/>
      <c r="E124" s="647"/>
      <c r="F124" s="647"/>
      <c r="G124" s="647"/>
      <c r="H124" s="647"/>
      <c r="I124" s="647"/>
      <c r="J124" s="648" t="str">
        <f>IF(依頼入力フォーム!$BG$30=FALSE,"",IF(依頼入力フォーム!I220="","",依頼入力フォーム!I220))</f>
        <v/>
      </c>
      <c r="K124" s="648"/>
      <c r="L124" s="647" t="str">
        <f>IF(依頼入力フォーム!$BG$30=FALSE,"",IF(依頼入力フォーム!K220="","",依頼入力フォーム!K220))</f>
        <v/>
      </c>
      <c r="M124" s="647"/>
      <c r="N124" s="647"/>
      <c r="O124" s="647"/>
      <c r="P124" s="647"/>
      <c r="Q124" s="647"/>
      <c r="R124" s="647"/>
      <c r="S124" s="667" t="str">
        <f>IF(依頼入力フォーム!$BG$30=FALSE,"",IF(依頼入力フォーム!R220="","",依頼入力フォーム!R220))</f>
        <v/>
      </c>
      <c r="T124" s="667"/>
      <c r="U124" s="668"/>
    </row>
    <row r="125" spans="1:21" ht="21.75" customHeight="1">
      <c r="A125" s="278">
        <v>84</v>
      </c>
      <c r="B125" s="647" t="str">
        <f>IF(依頼入力フォーム!$BG$30=FALSE,"",IF(依頼入力フォーム!C221="","",依頼入力フォーム!C221))</f>
        <v/>
      </c>
      <c r="C125" s="647"/>
      <c r="D125" s="647"/>
      <c r="E125" s="647"/>
      <c r="F125" s="647"/>
      <c r="G125" s="647"/>
      <c r="H125" s="647"/>
      <c r="I125" s="647"/>
      <c r="J125" s="648" t="str">
        <f>IF(依頼入力フォーム!$BG$30=FALSE,"",IF(依頼入力フォーム!I221="","",依頼入力フォーム!I221))</f>
        <v/>
      </c>
      <c r="K125" s="648"/>
      <c r="L125" s="647" t="str">
        <f>IF(依頼入力フォーム!$BG$30=FALSE,"",IF(依頼入力フォーム!K221="","",依頼入力フォーム!K221))</f>
        <v/>
      </c>
      <c r="M125" s="647"/>
      <c r="N125" s="647"/>
      <c r="O125" s="647"/>
      <c r="P125" s="647"/>
      <c r="Q125" s="647"/>
      <c r="R125" s="647"/>
      <c r="S125" s="667" t="str">
        <f>IF(依頼入力フォーム!$BG$30=FALSE,"",IF(依頼入力フォーム!R221="","",依頼入力フォーム!R221))</f>
        <v/>
      </c>
      <c r="T125" s="667"/>
      <c r="U125" s="668"/>
    </row>
    <row r="126" spans="1:21" ht="21.75" customHeight="1" thickBot="1">
      <c r="A126" s="279">
        <v>85</v>
      </c>
      <c r="B126" s="680" t="str">
        <f>IF(依頼入力フォーム!$BG$30=FALSE,"",IF(依頼入力フォーム!C222="","",依頼入力フォーム!C222))</f>
        <v/>
      </c>
      <c r="C126" s="680"/>
      <c r="D126" s="680"/>
      <c r="E126" s="680"/>
      <c r="F126" s="680"/>
      <c r="G126" s="680"/>
      <c r="H126" s="680"/>
      <c r="I126" s="680"/>
      <c r="J126" s="681" t="str">
        <f>IF(依頼入力フォーム!$BG$30=FALSE,"",IF(依頼入力フォーム!I222="","",依頼入力フォーム!I222))</f>
        <v/>
      </c>
      <c r="K126" s="681"/>
      <c r="L126" s="680" t="str">
        <f>IF(依頼入力フォーム!$BG$30=FALSE,"",IF(依頼入力フォーム!K222="","",依頼入力フォーム!K222))</f>
        <v/>
      </c>
      <c r="M126" s="680"/>
      <c r="N126" s="680"/>
      <c r="O126" s="680"/>
      <c r="P126" s="680"/>
      <c r="Q126" s="680"/>
      <c r="R126" s="680"/>
      <c r="S126" s="682" t="str">
        <f>IF(依頼入力フォーム!$BG$30=FALSE,"",IF(依頼入力フォーム!R222="","",依頼入力フォーム!R222))</f>
        <v/>
      </c>
      <c r="T126" s="682"/>
      <c r="U126" s="683"/>
    </row>
    <row r="127" spans="1:21" ht="21.75" customHeight="1">
      <c r="A127" s="277">
        <v>86</v>
      </c>
      <c r="B127" s="676" t="str">
        <f>IF(依頼入力フォーム!$BG$30=FALSE,"",IF(依頼入力フォーム!C223="","",依頼入力フォーム!C223))</f>
        <v/>
      </c>
      <c r="C127" s="676"/>
      <c r="D127" s="676"/>
      <c r="E127" s="676"/>
      <c r="F127" s="676"/>
      <c r="G127" s="676"/>
      <c r="H127" s="676"/>
      <c r="I127" s="676"/>
      <c r="J127" s="677" t="str">
        <f>IF(依頼入力フォーム!$BG$30=FALSE,"",IF(依頼入力フォーム!I223="","",依頼入力フォーム!I223))</f>
        <v/>
      </c>
      <c r="K127" s="677"/>
      <c r="L127" s="676" t="str">
        <f>IF(依頼入力フォーム!$BG$30=FALSE,"",IF(依頼入力フォーム!K223="","",依頼入力フォーム!K223))</f>
        <v/>
      </c>
      <c r="M127" s="676"/>
      <c r="N127" s="676"/>
      <c r="O127" s="676"/>
      <c r="P127" s="676"/>
      <c r="Q127" s="676"/>
      <c r="R127" s="676"/>
      <c r="S127" s="678" t="str">
        <f>IF(依頼入力フォーム!$BG$30=FALSE,"",IF(依頼入力フォーム!R223="","",依頼入力フォーム!R223))</f>
        <v/>
      </c>
      <c r="T127" s="678"/>
      <c r="U127" s="679"/>
    </row>
    <row r="128" spans="1:21" ht="21.75" customHeight="1">
      <c r="A128" s="278">
        <v>87</v>
      </c>
      <c r="B128" s="647" t="str">
        <f>IF(依頼入力フォーム!$BG$30=FALSE,"",IF(依頼入力フォーム!C224="","",依頼入力フォーム!C224))</f>
        <v/>
      </c>
      <c r="C128" s="647"/>
      <c r="D128" s="647"/>
      <c r="E128" s="647"/>
      <c r="F128" s="647"/>
      <c r="G128" s="647"/>
      <c r="H128" s="647"/>
      <c r="I128" s="647"/>
      <c r="J128" s="648" t="str">
        <f>IF(依頼入力フォーム!$BG$30=FALSE,"",IF(依頼入力フォーム!I224="","",依頼入力フォーム!I224))</f>
        <v/>
      </c>
      <c r="K128" s="648"/>
      <c r="L128" s="647" t="str">
        <f>IF(依頼入力フォーム!$BG$30=FALSE,"",IF(依頼入力フォーム!K224="","",依頼入力フォーム!K224))</f>
        <v/>
      </c>
      <c r="M128" s="647"/>
      <c r="N128" s="647"/>
      <c r="O128" s="647"/>
      <c r="P128" s="647"/>
      <c r="Q128" s="647"/>
      <c r="R128" s="647"/>
      <c r="S128" s="667" t="str">
        <f>IF(依頼入力フォーム!$BG$30=FALSE,"",IF(依頼入力フォーム!R224="","",依頼入力フォーム!R224))</f>
        <v/>
      </c>
      <c r="T128" s="667"/>
      <c r="U128" s="668"/>
    </row>
    <row r="129" spans="1:21" ht="21.75" customHeight="1">
      <c r="A129" s="278">
        <v>88</v>
      </c>
      <c r="B129" s="647" t="str">
        <f>IF(依頼入力フォーム!$BG$30=FALSE,"",IF(依頼入力フォーム!C225="","",依頼入力フォーム!C225))</f>
        <v/>
      </c>
      <c r="C129" s="647"/>
      <c r="D129" s="647"/>
      <c r="E129" s="647"/>
      <c r="F129" s="647"/>
      <c r="G129" s="647"/>
      <c r="H129" s="647"/>
      <c r="I129" s="647"/>
      <c r="J129" s="648" t="str">
        <f>IF(依頼入力フォーム!$BG$30=FALSE,"",IF(依頼入力フォーム!I225="","",依頼入力フォーム!I225))</f>
        <v/>
      </c>
      <c r="K129" s="648"/>
      <c r="L129" s="647" t="str">
        <f>IF(依頼入力フォーム!$BG$30=FALSE,"",IF(依頼入力フォーム!K225="","",依頼入力フォーム!K225))</f>
        <v/>
      </c>
      <c r="M129" s="647"/>
      <c r="N129" s="647"/>
      <c r="O129" s="647"/>
      <c r="P129" s="647"/>
      <c r="Q129" s="647"/>
      <c r="R129" s="647"/>
      <c r="S129" s="667" t="str">
        <f>IF(依頼入力フォーム!$BG$30=FALSE,"",IF(依頼入力フォーム!R225="","",依頼入力フォーム!R225))</f>
        <v/>
      </c>
      <c r="T129" s="667"/>
      <c r="U129" s="668"/>
    </row>
    <row r="130" spans="1:21" ht="21.75" customHeight="1">
      <c r="A130" s="278">
        <v>89</v>
      </c>
      <c r="B130" s="647" t="str">
        <f>IF(依頼入力フォーム!$BG$30=FALSE,"",IF(依頼入力フォーム!C226="","",依頼入力フォーム!C226))</f>
        <v/>
      </c>
      <c r="C130" s="647"/>
      <c r="D130" s="647"/>
      <c r="E130" s="647"/>
      <c r="F130" s="647"/>
      <c r="G130" s="647"/>
      <c r="H130" s="647"/>
      <c r="I130" s="647"/>
      <c r="J130" s="648" t="str">
        <f>IF(依頼入力フォーム!$BG$30=FALSE,"",IF(依頼入力フォーム!I226="","",依頼入力フォーム!I226))</f>
        <v/>
      </c>
      <c r="K130" s="648"/>
      <c r="L130" s="647" t="str">
        <f>IF(依頼入力フォーム!$BG$30=FALSE,"",IF(依頼入力フォーム!K226="","",依頼入力フォーム!K226))</f>
        <v/>
      </c>
      <c r="M130" s="647"/>
      <c r="N130" s="647"/>
      <c r="O130" s="647"/>
      <c r="P130" s="647"/>
      <c r="Q130" s="647"/>
      <c r="R130" s="647"/>
      <c r="S130" s="667" t="str">
        <f>IF(依頼入力フォーム!$BG$30=FALSE,"",IF(依頼入力フォーム!R226="","",依頼入力フォーム!R226))</f>
        <v/>
      </c>
      <c r="T130" s="667"/>
      <c r="U130" s="668"/>
    </row>
    <row r="131" spans="1:21" ht="21.75" customHeight="1" thickBot="1">
      <c r="A131" s="279">
        <v>90</v>
      </c>
      <c r="B131" s="680" t="str">
        <f>IF(依頼入力フォーム!$BG$30=FALSE,"",IF(依頼入力フォーム!C227="","",依頼入力フォーム!C227))</f>
        <v/>
      </c>
      <c r="C131" s="680"/>
      <c r="D131" s="680"/>
      <c r="E131" s="680"/>
      <c r="F131" s="680"/>
      <c r="G131" s="680"/>
      <c r="H131" s="680"/>
      <c r="I131" s="680"/>
      <c r="J131" s="681" t="str">
        <f>IF(依頼入力フォーム!$BG$30=FALSE,"",IF(依頼入力フォーム!I227="","",依頼入力フォーム!I227))</f>
        <v/>
      </c>
      <c r="K131" s="681"/>
      <c r="L131" s="680" t="str">
        <f>IF(依頼入力フォーム!$BG$30=FALSE,"",IF(依頼入力フォーム!K227="","",依頼入力フォーム!K227))</f>
        <v/>
      </c>
      <c r="M131" s="680"/>
      <c r="N131" s="680"/>
      <c r="O131" s="680"/>
      <c r="P131" s="680"/>
      <c r="Q131" s="680"/>
      <c r="R131" s="680"/>
      <c r="S131" s="682" t="str">
        <f>IF(依頼入力フォーム!$BG$30=FALSE,"",IF(依頼入力フォーム!R227="","",依頼入力フォーム!R227))</f>
        <v/>
      </c>
      <c r="T131" s="682"/>
      <c r="U131" s="683"/>
    </row>
    <row r="132" spans="1:21" ht="21.75" customHeight="1">
      <c r="A132" s="282">
        <v>91</v>
      </c>
      <c r="B132" s="684" t="str">
        <f>IF(依頼入力フォーム!$BG$30=FALSE,"",IF(依頼入力フォーム!C228="","",依頼入力フォーム!C228))</f>
        <v/>
      </c>
      <c r="C132" s="684"/>
      <c r="D132" s="684"/>
      <c r="E132" s="684"/>
      <c r="F132" s="684"/>
      <c r="G132" s="684"/>
      <c r="H132" s="684"/>
      <c r="I132" s="684"/>
      <c r="J132" s="685" t="str">
        <f>IF(依頼入力フォーム!$BG$30=FALSE,"",IF(依頼入力フォーム!I228="","",依頼入力フォーム!I228))</f>
        <v/>
      </c>
      <c r="K132" s="685"/>
      <c r="L132" s="684" t="str">
        <f>IF(依頼入力フォーム!$BG$30=FALSE,"",IF(依頼入力フォーム!K228="","",依頼入力フォーム!K228))</f>
        <v/>
      </c>
      <c r="M132" s="684"/>
      <c r="N132" s="684"/>
      <c r="O132" s="684"/>
      <c r="P132" s="684"/>
      <c r="Q132" s="684"/>
      <c r="R132" s="684"/>
      <c r="S132" s="686" t="str">
        <f>IF(依頼入力フォーム!$BG$30=FALSE,"",IF(依頼入力フォーム!R228="","",依頼入力フォーム!R228))</f>
        <v/>
      </c>
      <c r="T132" s="686"/>
      <c r="U132" s="687"/>
    </row>
    <row r="133" spans="1:21" ht="21.75" customHeight="1">
      <c r="A133" s="278">
        <v>92</v>
      </c>
      <c r="B133" s="647" t="str">
        <f>IF(依頼入力フォーム!$BG$30=FALSE,"",IF(依頼入力フォーム!C229="","",依頼入力フォーム!C229))</f>
        <v/>
      </c>
      <c r="C133" s="647"/>
      <c r="D133" s="647"/>
      <c r="E133" s="647"/>
      <c r="F133" s="647"/>
      <c r="G133" s="647"/>
      <c r="H133" s="647"/>
      <c r="I133" s="647"/>
      <c r="J133" s="648" t="str">
        <f>IF(依頼入力フォーム!$BG$30=FALSE,"",IF(依頼入力フォーム!I229="","",依頼入力フォーム!I229))</f>
        <v/>
      </c>
      <c r="K133" s="648"/>
      <c r="L133" s="647" t="str">
        <f>IF(依頼入力フォーム!$BG$30=FALSE,"",IF(依頼入力フォーム!K229="","",依頼入力フォーム!K229))</f>
        <v/>
      </c>
      <c r="M133" s="647"/>
      <c r="N133" s="647"/>
      <c r="O133" s="647"/>
      <c r="P133" s="647"/>
      <c r="Q133" s="647"/>
      <c r="R133" s="647"/>
      <c r="S133" s="667" t="str">
        <f>IF(依頼入力フォーム!$BG$30=FALSE,"",IF(依頼入力フォーム!R229="","",依頼入力フォーム!R229))</f>
        <v/>
      </c>
      <c r="T133" s="667"/>
      <c r="U133" s="668"/>
    </row>
    <row r="134" spans="1:21" ht="21.75" customHeight="1">
      <c r="A134" s="278">
        <v>93</v>
      </c>
      <c r="B134" s="647" t="str">
        <f>IF(依頼入力フォーム!$BG$30=FALSE,"",IF(依頼入力フォーム!C230="","",依頼入力フォーム!C230))</f>
        <v/>
      </c>
      <c r="C134" s="647"/>
      <c r="D134" s="647"/>
      <c r="E134" s="647"/>
      <c r="F134" s="647"/>
      <c r="G134" s="647"/>
      <c r="H134" s="647"/>
      <c r="I134" s="647"/>
      <c r="J134" s="648" t="str">
        <f>IF(依頼入力フォーム!$BG$30=FALSE,"",IF(依頼入力フォーム!I230="","",依頼入力フォーム!I230))</f>
        <v/>
      </c>
      <c r="K134" s="648"/>
      <c r="L134" s="647" t="str">
        <f>IF(依頼入力フォーム!$BG$30=FALSE,"",IF(依頼入力フォーム!K230="","",依頼入力フォーム!K230))</f>
        <v/>
      </c>
      <c r="M134" s="647"/>
      <c r="N134" s="647"/>
      <c r="O134" s="647"/>
      <c r="P134" s="647"/>
      <c r="Q134" s="647"/>
      <c r="R134" s="647"/>
      <c r="S134" s="667" t="str">
        <f>IF(依頼入力フォーム!$BG$30=FALSE,"",IF(依頼入力フォーム!R230="","",依頼入力フォーム!R230))</f>
        <v/>
      </c>
      <c r="T134" s="667"/>
      <c r="U134" s="668"/>
    </row>
    <row r="135" spans="1:21" ht="21.75" customHeight="1">
      <c r="A135" s="278">
        <v>94</v>
      </c>
      <c r="B135" s="647" t="str">
        <f>IF(依頼入力フォーム!$BG$30=FALSE,"",IF(依頼入力フォーム!C231="","",依頼入力フォーム!C231))</f>
        <v/>
      </c>
      <c r="C135" s="647"/>
      <c r="D135" s="647"/>
      <c r="E135" s="647"/>
      <c r="F135" s="647"/>
      <c r="G135" s="647"/>
      <c r="H135" s="647"/>
      <c r="I135" s="647"/>
      <c r="J135" s="648" t="str">
        <f>IF(依頼入力フォーム!$BG$30=FALSE,"",IF(依頼入力フォーム!I231="","",依頼入力フォーム!I231))</f>
        <v/>
      </c>
      <c r="K135" s="648"/>
      <c r="L135" s="647" t="str">
        <f>IF(依頼入力フォーム!$BG$30=FALSE,"",IF(依頼入力フォーム!K231="","",依頼入力フォーム!K231))</f>
        <v/>
      </c>
      <c r="M135" s="647"/>
      <c r="N135" s="647"/>
      <c r="O135" s="647"/>
      <c r="P135" s="647"/>
      <c r="Q135" s="647"/>
      <c r="R135" s="647"/>
      <c r="S135" s="667" t="str">
        <f>IF(依頼入力フォーム!$BG$30=FALSE,"",IF(依頼入力フォーム!R231="","",依頼入力フォーム!R231))</f>
        <v/>
      </c>
      <c r="T135" s="667"/>
      <c r="U135" s="668"/>
    </row>
    <row r="136" spans="1:21" ht="21.75" customHeight="1" thickBot="1">
      <c r="A136" s="283">
        <v>95</v>
      </c>
      <c r="B136" s="688" t="str">
        <f>IF(依頼入力フォーム!$BG$30=FALSE,"",IF(依頼入力フォーム!C232="","",依頼入力フォーム!C232))</f>
        <v/>
      </c>
      <c r="C136" s="688"/>
      <c r="D136" s="688"/>
      <c r="E136" s="688"/>
      <c r="F136" s="688"/>
      <c r="G136" s="688"/>
      <c r="H136" s="688"/>
      <c r="I136" s="688"/>
      <c r="J136" s="689" t="str">
        <f>IF(依頼入力フォーム!$BG$30=FALSE,"",IF(依頼入力フォーム!I232="","",依頼入力フォーム!I232))</f>
        <v/>
      </c>
      <c r="K136" s="689"/>
      <c r="L136" s="688" t="str">
        <f>IF(依頼入力フォーム!$BG$30=FALSE,"",IF(依頼入力フォーム!K232="","",依頼入力フォーム!K232))</f>
        <v/>
      </c>
      <c r="M136" s="688"/>
      <c r="N136" s="688"/>
      <c r="O136" s="688"/>
      <c r="P136" s="688"/>
      <c r="Q136" s="688"/>
      <c r="R136" s="688"/>
      <c r="S136" s="690" t="str">
        <f>IF(依頼入力フォーム!$BG$30=FALSE,"",IF(依頼入力フォーム!R232="","",依頼入力フォーム!R232))</f>
        <v/>
      </c>
      <c r="T136" s="690"/>
      <c r="U136" s="691"/>
    </row>
    <row r="137" spans="1:21" ht="21.75" customHeight="1">
      <c r="A137" s="277">
        <v>96</v>
      </c>
      <c r="B137" s="676" t="str">
        <f>IF(依頼入力フォーム!$BG$30=FALSE,"",IF(依頼入力フォーム!C233="","",依頼入力フォーム!C233))</f>
        <v/>
      </c>
      <c r="C137" s="676"/>
      <c r="D137" s="676"/>
      <c r="E137" s="676"/>
      <c r="F137" s="676"/>
      <c r="G137" s="676"/>
      <c r="H137" s="676"/>
      <c r="I137" s="676"/>
      <c r="J137" s="677" t="str">
        <f>IF(依頼入力フォーム!$BG$30=FALSE,"",IF(依頼入力フォーム!I233="","",依頼入力フォーム!I233))</f>
        <v/>
      </c>
      <c r="K137" s="677"/>
      <c r="L137" s="676" t="str">
        <f>IF(依頼入力フォーム!$BG$30=FALSE,"",IF(依頼入力フォーム!K233="","",依頼入力フォーム!K233))</f>
        <v/>
      </c>
      <c r="M137" s="676"/>
      <c r="N137" s="676"/>
      <c r="O137" s="676"/>
      <c r="P137" s="676"/>
      <c r="Q137" s="676"/>
      <c r="R137" s="676"/>
      <c r="S137" s="678" t="str">
        <f>IF(依頼入力フォーム!$BG$30=FALSE,"",IF(依頼入力フォーム!R233="","",依頼入力フォーム!R233))</f>
        <v/>
      </c>
      <c r="T137" s="678"/>
      <c r="U137" s="679"/>
    </row>
    <row r="138" spans="1:21" ht="21.75" customHeight="1">
      <c r="A138" s="278">
        <v>97</v>
      </c>
      <c r="B138" s="647" t="str">
        <f>IF(依頼入力フォーム!$BG$30=FALSE,"",IF(依頼入力フォーム!C234="","",依頼入力フォーム!C234))</f>
        <v/>
      </c>
      <c r="C138" s="647"/>
      <c r="D138" s="647"/>
      <c r="E138" s="647"/>
      <c r="F138" s="647"/>
      <c r="G138" s="647"/>
      <c r="H138" s="647"/>
      <c r="I138" s="647"/>
      <c r="J138" s="648" t="str">
        <f>IF(依頼入力フォーム!$BG$30=FALSE,"",IF(依頼入力フォーム!I234="","",依頼入力フォーム!I234))</f>
        <v/>
      </c>
      <c r="K138" s="648"/>
      <c r="L138" s="647" t="str">
        <f>IF(依頼入力フォーム!$BG$30=FALSE,"",IF(依頼入力フォーム!K234="","",依頼入力フォーム!K234))</f>
        <v/>
      </c>
      <c r="M138" s="647"/>
      <c r="N138" s="647"/>
      <c r="O138" s="647"/>
      <c r="P138" s="647"/>
      <c r="Q138" s="647"/>
      <c r="R138" s="647"/>
      <c r="S138" s="667" t="str">
        <f>IF(依頼入力フォーム!$BG$30=FALSE,"",IF(依頼入力フォーム!R234="","",依頼入力フォーム!R234))</f>
        <v/>
      </c>
      <c r="T138" s="667"/>
      <c r="U138" s="668"/>
    </row>
    <row r="139" spans="1:21" ht="21.75" customHeight="1">
      <c r="A139" s="278">
        <v>98</v>
      </c>
      <c r="B139" s="647" t="str">
        <f>IF(依頼入力フォーム!$BG$30=FALSE,"",IF(依頼入力フォーム!C235="","",依頼入力フォーム!C235))</f>
        <v/>
      </c>
      <c r="C139" s="647"/>
      <c r="D139" s="647"/>
      <c r="E139" s="647"/>
      <c r="F139" s="647"/>
      <c r="G139" s="647"/>
      <c r="H139" s="647"/>
      <c r="I139" s="647"/>
      <c r="J139" s="648" t="str">
        <f>IF(依頼入力フォーム!$BG$30=FALSE,"",IF(依頼入力フォーム!I235="","",依頼入力フォーム!I235))</f>
        <v/>
      </c>
      <c r="K139" s="648"/>
      <c r="L139" s="647" t="str">
        <f>IF(依頼入力フォーム!$BG$30=FALSE,"",IF(依頼入力フォーム!K235="","",依頼入力フォーム!K235))</f>
        <v/>
      </c>
      <c r="M139" s="647"/>
      <c r="N139" s="647"/>
      <c r="O139" s="647"/>
      <c r="P139" s="647"/>
      <c r="Q139" s="647"/>
      <c r="R139" s="647"/>
      <c r="S139" s="667" t="str">
        <f>IF(依頼入力フォーム!$BG$30=FALSE,"",IF(依頼入力フォーム!R235="","",依頼入力フォーム!R235))</f>
        <v/>
      </c>
      <c r="T139" s="667"/>
      <c r="U139" s="668"/>
    </row>
    <row r="140" spans="1:21" ht="21.75" customHeight="1">
      <c r="A140" s="278">
        <v>99</v>
      </c>
      <c r="B140" s="647" t="str">
        <f>IF(依頼入力フォーム!$BG$30=FALSE,"",IF(依頼入力フォーム!C236="","",依頼入力フォーム!C236))</f>
        <v/>
      </c>
      <c r="C140" s="647"/>
      <c r="D140" s="647"/>
      <c r="E140" s="647"/>
      <c r="F140" s="647"/>
      <c r="G140" s="647"/>
      <c r="H140" s="647"/>
      <c r="I140" s="647"/>
      <c r="J140" s="648" t="str">
        <f>IF(依頼入力フォーム!$BG$30=FALSE,"",IF(依頼入力フォーム!I236="","",依頼入力フォーム!I236))</f>
        <v/>
      </c>
      <c r="K140" s="648"/>
      <c r="L140" s="647" t="str">
        <f>IF(依頼入力フォーム!$BG$30=FALSE,"",IF(依頼入力フォーム!K236="","",依頼入力フォーム!K236))</f>
        <v/>
      </c>
      <c r="M140" s="647"/>
      <c r="N140" s="647"/>
      <c r="O140" s="647"/>
      <c r="P140" s="647"/>
      <c r="Q140" s="647"/>
      <c r="R140" s="647"/>
      <c r="S140" s="667" t="str">
        <f>IF(依頼入力フォーム!$BG$30=FALSE,"",IF(依頼入力フォーム!R236="","",依頼入力フォーム!R236))</f>
        <v/>
      </c>
      <c r="T140" s="667"/>
      <c r="U140" s="668"/>
    </row>
    <row r="141" spans="1:21" ht="21.75" customHeight="1" thickBot="1">
      <c r="A141" s="279">
        <v>100</v>
      </c>
      <c r="B141" s="680" t="str">
        <f>IF(依頼入力フォーム!$BG$30=FALSE,"",IF(依頼入力フォーム!C237="","",依頼入力フォーム!C237))</f>
        <v/>
      </c>
      <c r="C141" s="680"/>
      <c r="D141" s="680"/>
      <c r="E141" s="680"/>
      <c r="F141" s="680"/>
      <c r="G141" s="680"/>
      <c r="H141" s="680"/>
      <c r="I141" s="680"/>
      <c r="J141" s="681" t="str">
        <f>IF(依頼入力フォーム!$BG$30=FALSE,"",IF(依頼入力フォーム!I237="","",依頼入力フォーム!I237))</f>
        <v/>
      </c>
      <c r="K141" s="681"/>
      <c r="L141" s="680" t="str">
        <f>IF(依頼入力フォーム!$BG$30=FALSE,"",IF(依頼入力フォーム!K237="","",依頼入力フォーム!K237))</f>
        <v/>
      </c>
      <c r="M141" s="680"/>
      <c r="N141" s="680"/>
      <c r="O141" s="680"/>
      <c r="P141" s="680"/>
      <c r="Q141" s="680"/>
      <c r="R141" s="680"/>
      <c r="S141" s="682" t="str">
        <f>IF(依頼入力フォーム!$BG$30=FALSE,"",IF(依頼入力フォーム!R237="","",依頼入力フォーム!R237))</f>
        <v/>
      </c>
      <c r="T141" s="682"/>
      <c r="U141" s="683"/>
    </row>
    <row r="142" spans="1:21"/>
    <row r="143" spans="1:21"/>
    <row r="144" spans="1:21"/>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sheetData>
  <sheetProtection algorithmName="SHA-512" hashValue="XPADAHhpp8TrFPizEL/wqeG7MATLN95sCYeE7BdTWwd8/MemgX6zahIoo7JOxNgTtjufn+ZqWdckTMdX33IScQ==" saltValue="DIQ6L6BIlhlKbbsbFnthHg==" spinCount="100000" sheet="1" objects="1" scenarios="1"/>
  <mergeCells count="466">
    <mergeCell ref="A5:A11"/>
    <mergeCell ref="B137:I137"/>
    <mergeCell ref="J137:K137"/>
    <mergeCell ref="L137:R137"/>
    <mergeCell ref="S137:U137"/>
    <mergeCell ref="B138:I138"/>
    <mergeCell ref="J138:K138"/>
    <mergeCell ref="L138:R138"/>
    <mergeCell ref="S138:U138"/>
    <mergeCell ref="E22:G23"/>
    <mergeCell ref="H22:J23"/>
    <mergeCell ref="K22:M23"/>
    <mergeCell ref="N22:O23"/>
    <mergeCell ref="R22:S23"/>
    <mergeCell ref="T22:U23"/>
    <mergeCell ref="P22:Q23"/>
    <mergeCell ref="B24:D24"/>
    <mergeCell ref="E24:U24"/>
    <mergeCell ref="B135:I135"/>
    <mergeCell ref="J135:K135"/>
    <mergeCell ref="L135:R135"/>
    <mergeCell ref="S135:U135"/>
    <mergeCell ref="B136:I136"/>
    <mergeCell ref="J136:K136"/>
    <mergeCell ref="B141:I141"/>
    <mergeCell ref="J141:K141"/>
    <mergeCell ref="L141:R141"/>
    <mergeCell ref="S141:U141"/>
    <mergeCell ref="B139:I139"/>
    <mergeCell ref="J139:K139"/>
    <mergeCell ref="L139:R139"/>
    <mergeCell ref="S139:U139"/>
    <mergeCell ref="B140:I140"/>
    <mergeCell ref="J140:K140"/>
    <mergeCell ref="L140:R140"/>
    <mergeCell ref="S140:U140"/>
    <mergeCell ref="L136:R136"/>
    <mergeCell ref="S136:U136"/>
    <mergeCell ref="B133:I133"/>
    <mergeCell ref="J133:K133"/>
    <mergeCell ref="L133:R133"/>
    <mergeCell ref="S133:U133"/>
    <mergeCell ref="B134:I134"/>
    <mergeCell ref="J134:K134"/>
    <mergeCell ref="L134:R134"/>
    <mergeCell ref="S134:U134"/>
    <mergeCell ref="B131:I131"/>
    <mergeCell ref="J131:K131"/>
    <mergeCell ref="L131:R131"/>
    <mergeCell ref="S131:U131"/>
    <mergeCell ref="B132:I132"/>
    <mergeCell ref="J132:K132"/>
    <mergeCell ref="L132:R132"/>
    <mergeCell ref="S132:U132"/>
    <mergeCell ref="B129:I129"/>
    <mergeCell ref="J129:K129"/>
    <mergeCell ref="L129:R129"/>
    <mergeCell ref="S129:U129"/>
    <mergeCell ref="B130:I130"/>
    <mergeCell ref="J130:K130"/>
    <mergeCell ref="L130:R130"/>
    <mergeCell ref="S130:U130"/>
    <mergeCell ref="B127:I127"/>
    <mergeCell ref="J127:K127"/>
    <mergeCell ref="L127:R127"/>
    <mergeCell ref="S127:U127"/>
    <mergeCell ref="B128:I128"/>
    <mergeCell ref="J128:K128"/>
    <mergeCell ref="L128:R128"/>
    <mergeCell ref="S128:U128"/>
    <mergeCell ref="B125:I125"/>
    <mergeCell ref="J125:K125"/>
    <mergeCell ref="L125:R125"/>
    <mergeCell ref="S125:U125"/>
    <mergeCell ref="B126:I126"/>
    <mergeCell ref="J126:K126"/>
    <mergeCell ref="L126:R126"/>
    <mergeCell ref="S126:U126"/>
    <mergeCell ref="B123:I123"/>
    <mergeCell ref="J123:K123"/>
    <mergeCell ref="L123:R123"/>
    <mergeCell ref="S123:U123"/>
    <mergeCell ref="B124:I124"/>
    <mergeCell ref="J124:K124"/>
    <mergeCell ref="L124:R124"/>
    <mergeCell ref="S124:U124"/>
    <mergeCell ref="B122:I122"/>
    <mergeCell ref="J122:K122"/>
    <mergeCell ref="L122:R122"/>
    <mergeCell ref="S122:U122"/>
    <mergeCell ref="B121:I121"/>
    <mergeCell ref="J121:K121"/>
    <mergeCell ref="L121:R121"/>
    <mergeCell ref="S121:U121"/>
    <mergeCell ref="B119:I119"/>
    <mergeCell ref="J119:K119"/>
    <mergeCell ref="L119:R119"/>
    <mergeCell ref="S119:U119"/>
    <mergeCell ref="B120:I120"/>
    <mergeCell ref="J120:K120"/>
    <mergeCell ref="L120:R120"/>
    <mergeCell ref="S120:U120"/>
    <mergeCell ref="B117:I117"/>
    <mergeCell ref="J117:K117"/>
    <mergeCell ref="L117:R117"/>
    <mergeCell ref="S117:U117"/>
    <mergeCell ref="B118:I118"/>
    <mergeCell ref="J118:K118"/>
    <mergeCell ref="L118:R118"/>
    <mergeCell ref="S118:U118"/>
    <mergeCell ref="B115:I115"/>
    <mergeCell ref="J115:K115"/>
    <mergeCell ref="L115:R115"/>
    <mergeCell ref="S115:U115"/>
    <mergeCell ref="B116:I116"/>
    <mergeCell ref="J116:K116"/>
    <mergeCell ref="L116:R116"/>
    <mergeCell ref="S116:U116"/>
    <mergeCell ref="B113:I113"/>
    <mergeCell ref="J113:K113"/>
    <mergeCell ref="L113:R113"/>
    <mergeCell ref="S113:U113"/>
    <mergeCell ref="B114:I114"/>
    <mergeCell ref="J114:K114"/>
    <mergeCell ref="L114:R114"/>
    <mergeCell ref="S114:U114"/>
    <mergeCell ref="B107:I107"/>
    <mergeCell ref="J107:K107"/>
    <mergeCell ref="L107:R107"/>
    <mergeCell ref="S107:U107"/>
    <mergeCell ref="B112:I112"/>
    <mergeCell ref="J112:K112"/>
    <mergeCell ref="L112:R112"/>
    <mergeCell ref="S112:U112"/>
    <mergeCell ref="S111:U111"/>
    <mergeCell ref="L111:R111"/>
    <mergeCell ref="J111:K111"/>
    <mergeCell ref="B111:I111"/>
    <mergeCell ref="B105:I105"/>
    <mergeCell ref="J105:K105"/>
    <mergeCell ref="L105:R105"/>
    <mergeCell ref="S105:U105"/>
    <mergeCell ref="B106:I106"/>
    <mergeCell ref="J106:K106"/>
    <mergeCell ref="L106:R106"/>
    <mergeCell ref="S106:U106"/>
    <mergeCell ref="B103:I103"/>
    <mergeCell ref="J103:K103"/>
    <mergeCell ref="L103:R103"/>
    <mergeCell ref="S103:U103"/>
    <mergeCell ref="B104:I104"/>
    <mergeCell ref="J104:K104"/>
    <mergeCell ref="L104:R104"/>
    <mergeCell ref="S104:U104"/>
    <mergeCell ref="B101:I101"/>
    <mergeCell ref="J101:K101"/>
    <mergeCell ref="L101:R101"/>
    <mergeCell ref="S101:U101"/>
    <mergeCell ref="B102:I102"/>
    <mergeCell ref="J102:K102"/>
    <mergeCell ref="L102:R102"/>
    <mergeCell ref="S102:U102"/>
    <mergeCell ref="B99:I99"/>
    <mergeCell ref="J99:K99"/>
    <mergeCell ref="L99:R99"/>
    <mergeCell ref="S99:U99"/>
    <mergeCell ref="B100:I100"/>
    <mergeCell ref="J100:K100"/>
    <mergeCell ref="L100:R100"/>
    <mergeCell ref="S100:U100"/>
    <mergeCell ref="B97:I97"/>
    <mergeCell ref="J97:K97"/>
    <mergeCell ref="L97:R97"/>
    <mergeCell ref="S97:U97"/>
    <mergeCell ref="B98:I98"/>
    <mergeCell ref="J98:K98"/>
    <mergeCell ref="L98:R98"/>
    <mergeCell ref="S98:U98"/>
    <mergeCell ref="B95:I95"/>
    <mergeCell ref="J95:K95"/>
    <mergeCell ref="L95:R95"/>
    <mergeCell ref="S95:U95"/>
    <mergeCell ref="B96:I96"/>
    <mergeCell ref="J96:K96"/>
    <mergeCell ref="L96:R96"/>
    <mergeCell ref="S96:U96"/>
    <mergeCell ref="B93:I93"/>
    <mergeCell ref="J93:K93"/>
    <mergeCell ref="L93:R93"/>
    <mergeCell ref="S93:U93"/>
    <mergeCell ref="B94:I94"/>
    <mergeCell ref="J94:K94"/>
    <mergeCell ref="L94:R94"/>
    <mergeCell ref="S94:U94"/>
    <mergeCell ref="B91:I91"/>
    <mergeCell ref="J91:K91"/>
    <mergeCell ref="L91:R91"/>
    <mergeCell ref="S91:U91"/>
    <mergeCell ref="B92:I92"/>
    <mergeCell ref="J92:K92"/>
    <mergeCell ref="L92:R92"/>
    <mergeCell ref="S92:U92"/>
    <mergeCell ref="B89:I89"/>
    <mergeCell ref="J89:K89"/>
    <mergeCell ref="L89:R89"/>
    <mergeCell ref="S89:U89"/>
    <mergeCell ref="B90:I90"/>
    <mergeCell ref="J90:K90"/>
    <mergeCell ref="L90:R90"/>
    <mergeCell ref="S90:U90"/>
    <mergeCell ref="B87:I87"/>
    <mergeCell ref="J87:K87"/>
    <mergeCell ref="L87:R87"/>
    <mergeCell ref="S87:U87"/>
    <mergeCell ref="B88:I88"/>
    <mergeCell ref="J88:K88"/>
    <mergeCell ref="L88:R88"/>
    <mergeCell ref="S88:U88"/>
    <mergeCell ref="V75:Z77"/>
    <mergeCell ref="B77:I77"/>
    <mergeCell ref="J77:K77"/>
    <mergeCell ref="L77:R77"/>
    <mergeCell ref="S77:U77"/>
    <mergeCell ref="B81:I81"/>
    <mergeCell ref="J81:K81"/>
    <mergeCell ref="L81:R81"/>
    <mergeCell ref="S81:U81"/>
    <mergeCell ref="B79:I79"/>
    <mergeCell ref="J79:K79"/>
    <mergeCell ref="L79:R79"/>
    <mergeCell ref="S79:U79"/>
    <mergeCell ref="B80:I80"/>
    <mergeCell ref="J80:K80"/>
    <mergeCell ref="L80:R80"/>
    <mergeCell ref="S80:U80"/>
    <mergeCell ref="B82:I82"/>
    <mergeCell ref="J82:K82"/>
    <mergeCell ref="L82:R82"/>
    <mergeCell ref="S82:U82"/>
    <mergeCell ref="B85:I85"/>
    <mergeCell ref="J85:K85"/>
    <mergeCell ref="L85:R85"/>
    <mergeCell ref="S85:U85"/>
    <mergeCell ref="B86:I86"/>
    <mergeCell ref="J86:K86"/>
    <mergeCell ref="L86:R86"/>
    <mergeCell ref="S86:U86"/>
    <mergeCell ref="B83:I83"/>
    <mergeCell ref="J83:K83"/>
    <mergeCell ref="L83:R83"/>
    <mergeCell ref="S83:U83"/>
    <mergeCell ref="B84:I84"/>
    <mergeCell ref="J84:K84"/>
    <mergeCell ref="L84:R84"/>
    <mergeCell ref="S84:U84"/>
    <mergeCell ref="B73:I73"/>
    <mergeCell ref="J73:K73"/>
    <mergeCell ref="L73:R73"/>
    <mergeCell ref="S73:U73"/>
    <mergeCell ref="B78:I78"/>
    <mergeCell ref="J78:K78"/>
    <mergeCell ref="L78:R78"/>
    <mergeCell ref="S78:U78"/>
    <mergeCell ref="B71:I71"/>
    <mergeCell ref="J71:K71"/>
    <mergeCell ref="L71:R71"/>
    <mergeCell ref="S71:U71"/>
    <mergeCell ref="B72:I72"/>
    <mergeCell ref="J72:K72"/>
    <mergeCell ref="L72:R72"/>
    <mergeCell ref="S72:U72"/>
    <mergeCell ref="E75:J75"/>
    <mergeCell ref="K75:U75"/>
    <mergeCell ref="B69:I69"/>
    <mergeCell ref="J69:K69"/>
    <mergeCell ref="L69:R69"/>
    <mergeCell ref="S69:U69"/>
    <mergeCell ref="B70:I70"/>
    <mergeCell ref="J70:K70"/>
    <mergeCell ref="L70:R70"/>
    <mergeCell ref="S70:U70"/>
    <mergeCell ref="B67:I67"/>
    <mergeCell ref="J67:K67"/>
    <mergeCell ref="L67:R67"/>
    <mergeCell ref="S67:U67"/>
    <mergeCell ref="B68:I68"/>
    <mergeCell ref="J68:K68"/>
    <mergeCell ref="L68:R68"/>
    <mergeCell ref="S68:U68"/>
    <mergeCell ref="B65:I65"/>
    <mergeCell ref="J65:K65"/>
    <mergeCell ref="L65:R65"/>
    <mergeCell ref="S65:U65"/>
    <mergeCell ref="B66:I66"/>
    <mergeCell ref="J66:K66"/>
    <mergeCell ref="L66:R66"/>
    <mergeCell ref="S66:U66"/>
    <mergeCell ref="B63:I63"/>
    <mergeCell ref="J63:K63"/>
    <mergeCell ref="L63:R63"/>
    <mergeCell ref="S63:U63"/>
    <mergeCell ref="B64:I64"/>
    <mergeCell ref="J64:K64"/>
    <mergeCell ref="L64:R64"/>
    <mergeCell ref="S64:U64"/>
    <mergeCell ref="B61:I61"/>
    <mergeCell ref="J61:K61"/>
    <mergeCell ref="L61:R61"/>
    <mergeCell ref="S61:U61"/>
    <mergeCell ref="B62:I62"/>
    <mergeCell ref="J62:K62"/>
    <mergeCell ref="L62:R62"/>
    <mergeCell ref="S62:U62"/>
    <mergeCell ref="B59:I59"/>
    <mergeCell ref="J59:K59"/>
    <mergeCell ref="L59:R59"/>
    <mergeCell ref="S59:U59"/>
    <mergeCell ref="B60:I60"/>
    <mergeCell ref="J60:K60"/>
    <mergeCell ref="L60:R60"/>
    <mergeCell ref="S60:U60"/>
    <mergeCell ref="B57:I57"/>
    <mergeCell ref="J57:K57"/>
    <mergeCell ref="L57:R57"/>
    <mergeCell ref="S57:U57"/>
    <mergeCell ref="B58:I58"/>
    <mergeCell ref="J58:K58"/>
    <mergeCell ref="L58:R58"/>
    <mergeCell ref="S58:U58"/>
    <mergeCell ref="B55:I55"/>
    <mergeCell ref="J55:K55"/>
    <mergeCell ref="L55:R55"/>
    <mergeCell ref="S55:U55"/>
    <mergeCell ref="B56:I56"/>
    <mergeCell ref="J56:K56"/>
    <mergeCell ref="L56:R56"/>
    <mergeCell ref="S56:U56"/>
    <mergeCell ref="B53:I53"/>
    <mergeCell ref="J53:K53"/>
    <mergeCell ref="L53:R53"/>
    <mergeCell ref="S53:U53"/>
    <mergeCell ref="B54:I54"/>
    <mergeCell ref="J54:K54"/>
    <mergeCell ref="L54:R54"/>
    <mergeCell ref="S54:U54"/>
    <mergeCell ref="B51:I51"/>
    <mergeCell ref="J51:K51"/>
    <mergeCell ref="L51:R51"/>
    <mergeCell ref="S51:U51"/>
    <mergeCell ref="B52:I52"/>
    <mergeCell ref="J52:K52"/>
    <mergeCell ref="L52:R52"/>
    <mergeCell ref="S52:U52"/>
    <mergeCell ref="B49:I49"/>
    <mergeCell ref="J49:K49"/>
    <mergeCell ref="L49:R49"/>
    <mergeCell ref="S49:U49"/>
    <mergeCell ref="B50:I50"/>
    <mergeCell ref="J50:K50"/>
    <mergeCell ref="L50:R50"/>
    <mergeCell ref="S50:U50"/>
    <mergeCell ref="V41:Z43"/>
    <mergeCell ref="B43:I43"/>
    <mergeCell ref="J43:K43"/>
    <mergeCell ref="L43:R43"/>
    <mergeCell ref="S43:U43"/>
    <mergeCell ref="B44:I44"/>
    <mergeCell ref="J44:K44"/>
    <mergeCell ref="L44:R44"/>
    <mergeCell ref="S44:U44"/>
    <mergeCell ref="B47:I47"/>
    <mergeCell ref="J47:K47"/>
    <mergeCell ref="L47:R47"/>
    <mergeCell ref="S47:U47"/>
    <mergeCell ref="B48:I48"/>
    <mergeCell ref="J48:K48"/>
    <mergeCell ref="L48:R48"/>
    <mergeCell ref="S48:U48"/>
    <mergeCell ref="B45:I45"/>
    <mergeCell ref="J45:K45"/>
    <mergeCell ref="L45:R45"/>
    <mergeCell ref="S45:U45"/>
    <mergeCell ref="B46:I46"/>
    <mergeCell ref="J46:K46"/>
    <mergeCell ref="L46:R46"/>
    <mergeCell ref="B38:I38"/>
    <mergeCell ref="J38:K38"/>
    <mergeCell ref="L38:R38"/>
    <mergeCell ref="S38:U38"/>
    <mergeCell ref="E41:J41"/>
    <mergeCell ref="K41:U41"/>
    <mergeCell ref="B36:I36"/>
    <mergeCell ref="J36:K36"/>
    <mergeCell ref="L36:R36"/>
    <mergeCell ref="S36:U36"/>
    <mergeCell ref="B37:I37"/>
    <mergeCell ref="J37:K37"/>
    <mergeCell ref="L37:R37"/>
    <mergeCell ref="S37:U37"/>
    <mergeCell ref="S46:U46"/>
    <mergeCell ref="B34:I34"/>
    <mergeCell ref="J34:K34"/>
    <mergeCell ref="L34:R34"/>
    <mergeCell ref="S34:U34"/>
    <mergeCell ref="B35:I35"/>
    <mergeCell ref="J35:K35"/>
    <mergeCell ref="L35:R35"/>
    <mergeCell ref="S35:U35"/>
    <mergeCell ref="B32:I32"/>
    <mergeCell ref="J32:K32"/>
    <mergeCell ref="L32:R32"/>
    <mergeCell ref="S32:U32"/>
    <mergeCell ref="B33:I33"/>
    <mergeCell ref="J33:K33"/>
    <mergeCell ref="L33:R33"/>
    <mergeCell ref="S33:U33"/>
    <mergeCell ref="B31:I31"/>
    <mergeCell ref="J31:K31"/>
    <mergeCell ref="L31:R31"/>
    <mergeCell ref="S31:U31"/>
    <mergeCell ref="V26:Z28"/>
    <mergeCell ref="B28:I28"/>
    <mergeCell ref="J28:K28"/>
    <mergeCell ref="L28:R28"/>
    <mergeCell ref="S28:U28"/>
    <mergeCell ref="B29:I29"/>
    <mergeCell ref="J29:K29"/>
    <mergeCell ref="L29:R29"/>
    <mergeCell ref="S29:U29"/>
    <mergeCell ref="E26:J26"/>
    <mergeCell ref="K26:U26"/>
    <mergeCell ref="L30:R30"/>
    <mergeCell ref="S30:U30"/>
    <mergeCell ref="B14:R14"/>
    <mergeCell ref="B15:R15"/>
    <mergeCell ref="S15:U15"/>
    <mergeCell ref="S14:U14"/>
    <mergeCell ref="B17:M18"/>
    <mergeCell ref="B19:U19"/>
    <mergeCell ref="B20:U20"/>
    <mergeCell ref="N17:Q18"/>
    <mergeCell ref="R17:U18"/>
    <mergeCell ref="V109:Z111"/>
    <mergeCell ref="K109:U109"/>
    <mergeCell ref="E109:J109"/>
    <mergeCell ref="A1:I2"/>
    <mergeCell ref="V2:Z4"/>
    <mergeCell ref="B5:M5"/>
    <mergeCell ref="N5:U5"/>
    <mergeCell ref="B6:M7"/>
    <mergeCell ref="N6:U7"/>
    <mergeCell ref="B8:G8"/>
    <mergeCell ref="B12:F12"/>
    <mergeCell ref="G12:K12"/>
    <mergeCell ref="L12:U12"/>
    <mergeCell ref="A14:A23"/>
    <mergeCell ref="B22:D23"/>
    <mergeCell ref="H8:U8"/>
    <mergeCell ref="B9:G10"/>
    <mergeCell ref="I9:K9"/>
    <mergeCell ref="H10:U10"/>
    <mergeCell ref="B11:F11"/>
    <mergeCell ref="G11:K11"/>
    <mergeCell ref="L11:U11"/>
    <mergeCell ref="B30:I30"/>
    <mergeCell ref="J30:K30"/>
  </mergeCells>
  <phoneticPr fontId="2"/>
  <hyperlinks>
    <hyperlink ref="V2:Z4" location="依頼入力フォーム!A30" display="依頼入力フォーム!A30" xr:uid="{00000000-0004-0000-0200-000000000000}"/>
    <hyperlink ref="V75:Z77" location="依頼入力フォーム!G44" display="依頼入力フォームに戻る" xr:uid="{00000000-0004-0000-0200-000001000000}"/>
    <hyperlink ref="V41:Z43" location="依頼入力フォーム!G44" display="依頼入力フォームに戻る" xr:uid="{00000000-0004-0000-0200-000002000000}"/>
    <hyperlink ref="V109:Z111" location="依頼入力フォーム!G44" display="依頼入力フォームに戻る" xr:uid="{00000000-0004-0000-0200-000003000000}"/>
  </hyperlinks>
  <printOptions horizontalCentered="1" verticalCentered="1"/>
  <pageMargins left="0.51181102362204722" right="0.31496062992125984" top="0.74803149606299213" bottom="0.55118110236220474" header="0.31496062992125984" footer="0.11811023622047245"/>
  <pageSetup paperSize="9" orientation="portrait" r:id="rId1"/>
  <headerFooter scaleWithDoc="0" alignWithMargins="0">
    <oddHeader>&amp;LRB-7101-D1-03&amp;R&amp;G</oddHeader>
  </headerFooter>
  <rowBreaks count="3" manualBreakCount="3">
    <brk id="39" max="20" man="1"/>
    <brk id="74" max="20" man="1"/>
    <brk id="108" max="20" man="1"/>
  </rowBreaks>
  <legacyDrawingHF r:id="rId2"/>
  <extLst>
    <ext xmlns:x14="http://schemas.microsoft.com/office/spreadsheetml/2009/9/main" uri="{78C0D931-6437-407d-A8EE-F0AAD7539E65}">
      <x14:conditionalFormattings>
        <x14:conditionalFormatting xmlns:xm="http://schemas.microsoft.com/office/excel/2006/main">
          <x14:cfRule type="expression" priority="5" id="{05C5914E-5536-413F-A56F-E36D147DF517}">
            <xm:f>'C:\Users\BTP8\Desktop\kumamaru\福島用マニュアル\ASM\依頼書\[20200928建材アスベスト分析依頼書【福島テスト用】.xlsx]依頼入力フォーム'!#REF!=""</xm:f>
            <x14:dxf>
              <fill>
                <patternFill>
                  <fgColor theme="0"/>
                </patternFill>
              </fill>
            </x14:dxf>
          </x14:cfRule>
          <x14:cfRule type="expression" priority="6" id="{81E42A29-9A6A-492A-B9F9-82B375AE45BA}">
            <xm:f>'C:\Users\BTP8\Desktop\kumamaru\福島用マニュアル\ASM\依頼書\[20200928建材アスベスト分析依頼書【福島テスト用】.xlsx]依頼入力フォーム'!#REF!="厚生労働省様式"</xm:f>
            <x14:dxf>
              <font>
                <color theme="0"/>
              </font>
              <fill>
                <patternFill>
                  <fgColor theme="0"/>
                  <bgColor theme="0"/>
                </patternFill>
              </fill>
              <border>
                <left/>
                <right/>
                <top/>
                <bottom/>
                <vertical/>
                <horizontal/>
              </border>
            </x14:dxf>
          </x14:cfRule>
          <xm:sqref>A43:B43 J43:L43 S43</xm:sqref>
        </x14:conditionalFormatting>
        <x14:conditionalFormatting xmlns:xm="http://schemas.microsoft.com/office/excel/2006/main">
          <x14:cfRule type="expression" priority="3" id="{51BA681B-5138-4BC1-B862-4C5A591E3E1D}">
            <xm:f>'C:\Users\BTP8\Desktop\kumamaru\福島用マニュアル\ASM\依頼書\[20200928建材アスベスト分析依頼書【福島テスト用】.xlsx]依頼入力フォーム'!#REF!=""</xm:f>
            <x14:dxf>
              <fill>
                <patternFill>
                  <fgColor theme="0"/>
                </patternFill>
              </fill>
            </x14:dxf>
          </x14:cfRule>
          <x14:cfRule type="expression" priority="4" id="{D3D8CA39-83FC-49A7-9B68-7C9A98651B8F}">
            <xm:f>'C:\Users\BTP8\Desktop\kumamaru\福島用マニュアル\ASM\依頼書\[20200928建材アスベスト分析依頼書【福島テスト用】.xlsx]依頼入力フォーム'!#REF!="厚生労働省様式"</xm:f>
            <x14:dxf>
              <font>
                <color theme="0"/>
              </font>
              <fill>
                <patternFill>
                  <fgColor theme="0"/>
                  <bgColor theme="0"/>
                </patternFill>
              </fill>
              <border>
                <left/>
                <right/>
                <top/>
                <bottom/>
                <vertical/>
                <horizontal/>
              </border>
            </x14:dxf>
          </x14:cfRule>
          <xm:sqref>A77:B77 J77:L77 S77</xm:sqref>
        </x14:conditionalFormatting>
        <x14:conditionalFormatting xmlns:xm="http://schemas.microsoft.com/office/excel/2006/main">
          <x14:cfRule type="expression" priority="1" id="{C37FFC46-FFE3-44A7-861A-F62181A7BB22}">
            <xm:f>'C:\Users\BTP8\Desktop\kumamaru\福島用マニュアル\ASM\依頼書\[20200928建材アスベスト分析依頼書【福島テスト用】.xlsx]依頼入力フォーム'!#REF!=""</xm:f>
            <x14:dxf>
              <fill>
                <patternFill>
                  <fgColor theme="0"/>
                </patternFill>
              </fill>
            </x14:dxf>
          </x14:cfRule>
          <x14:cfRule type="expression" priority="2" id="{8B043284-BB85-4883-821B-D4231C4C1DF0}">
            <xm:f>'C:\Users\BTP8\Desktop\kumamaru\福島用マニュアル\ASM\依頼書\[20200928建材アスベスト分析依頼書【福島テスト用】.xlsx]依頼入力フォーム'!#REF!="厚生労働省様式"</xm:f>
            <x14:dxf>
              <font>
                <color theme="0"/>
              </font>
              <fill>
                <patternFill>
                  <fgColor theme="0"/>
                  <bgColor theme="0"/>
                </patternFill>
              </fill>
              <border>
                <left/>
                <right/>
                <top/>
                <bottom/>
                <vertical/>
                <horizontal/>
              </border>
            </x14:dxf>
          </x14:cfRule>
          <xm:sqref>A111:B111 J111:L111 S111</xm:sqref>
        </x14:conditionalFormatting>
        <x14:conditionalFormatting xmlns:xm="http://schemas.microsoft.com/office/excel/2006/main">
          <x14:cfRule type="expression" priority="10" id="{BC3C4990-D8B3-4866-8949-5FC29984B7A7}">
            <xm:f>'C:\Users\BTP8\Desktop\kumamaru\福島用マニュアル\ASM\依頼書\[20200928建材アスベスト分析依頼書【福島テスト用】.xlsx]依頼入力フォーム'!#REF!="厚生労働省様式"</xm:f>
            <x14:dxf>
              <font>
                <color theme="0"/>
              </font>
              <fill>
                <patternFill>
                  <fgColor theme="0"/>
                  <bgColor theme="0"/>
                </patternFill>
              </fill>
              <border>
                <left/>
                <right/>
                <top/>
                <bottom/>
                <vertical/>
                <horizontal/>
              </border>
            </x14:dxf>
          </x14:cfRule>
          <xm:sqref>A1:I1 K1:L1 P1:U1 M1:N3 A2:J2 P2:Q3 S2:U3 L2:L4 C3:D4 F3:J4 M4 O4:U4 A5:U5 B6:U11 A12:U13 A14:B15 S14:S15 B16:M16 N16:U18 W16:Y18 A16:A24 B17 B19:U20 B21:E21 K21:M21 S21 H21:H22 N21:N22 B22 E22 K22 A25:U27 A28:B28 J28:L28 S28 A29:U42 A44:U76 A78:U110 A112:U1048576</xm:sqref>
        </x14:conditionalFormatting>
        <x14:conditionalFormatting xmlns:xm="http://schemas.microsoft.com/office/excel/2006/main">
          <x14:cfRule type="expression" priority="9" id="{652D0789-F497-4EE8-9D85-10E6E2259499}">
            <xm:f>'C:\Users\BTP8\Desktop\kumamaru\福島用マニュアル\ASM\依頼書\[20200928建材アスベスト分析依頼書【福島テスト用】.xlsx]依頼入力フォーム'!#REF!=""</xm:f>
            <x14:dxf>
              <fill>
                <patternFill>
                  <fgColor theme="0"/>
                </patternFill>
              </fill>
            </x14:dxf>
          </x14:cfRule>
          <xm:sqref>A1:I1 L1:M1 P1:U1 A2:J2 L2:N2 P2:Q3 S2:U3 M3:M4 O4:U4 A5 B5:U12 A13:U13 A14:B14 S14:S15 B15 B16:M16 N16:U18 W16:Y18 B17 B19:U20 B21:E21 K21:M21 S21 H21:H22 N21:N22 B22 E22 K22 A24 A25:U27 A28:B28 J28:L28 S28 A29:U42 A44:U76 A78:U110 A112:U145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65"/>
  <sheetViews>
    <sheetView showGridLines="0" zoomScaleNormal="100" zoomScaleSheetLayoutView="100" workbookViewId="0">
      <selection activeCell="B1" sqref="B1"/>
    </sheetView>
  </sheetViews>
  <sheetFormatPr defaultColWidth="0" defaultRowHeight="18.75"/>
  <cols>
    <col min="1" max="1" width="2.75" customWidth="1"/>
    <col min="2" max="2" width="46.625" customWidth="1"/>
    <col min="3" max="3" width="11.75" customWidth="1"/>
    <col min="4" max="4" width="65.125" customWidth="1"/>
    <col min="5" max="5" width="15.75" customWidth="1"/>
    <col min="6" max="6" width="11.5" customWidth="1"/>
    <col min="7" max="7" width="12.125" customWidth="1"/>
    <col min="8" max="8" width="9" customWidth="1"/>
    <col min="9" max="16384" width="9" hidden="1"/>
  </cols>
  <sheetData>
    <row r="1" spans="2:8" ht="30">
      <c r="B1" s="330" t="s">
        <v>475</v>
      </c>
      <c r="C1" s="45"/>
    </row>
    <row r="2" spans="2:8">
      <c r="B2" s="331" t="s">
        <v>491</v>
      </c>
      <c r="C2" s="45"/>
    </row>
    <row r="3" spans="2:8" ht="18.75" customHeight="1">
      <c r="B3" s="331" t="s">
        <v>492</v>
      </c>
      <c r="F3" s="726" t="str">
        <f>HYPERLINK("#依頼入力フォーム!C138","　依頼入力フォームに戻る　")</f>
        <v>　依頼入力フォームに戻る　</v>
      </c>
      <c r="G3" s="727"/>
      <c r="H3" s="728"/>
    </row>
    <row r="4" spans="2:8" ht="18.75" customHeight="1">
      <c r="B4" s="331" t="s">
        <v>494</v>
      </c>
      <c r="D4" s="45"/>
      <c r="F4" s="729"/>
      <c r="G4" s="730"/>
      <c r="H4" s="731"/>
    </row>
    <row r="5" spans="2:8" ht="18.75" customHeight="1">
      <c r="B5" s="331" t="s">
        <v>493</v>
      </c>
      <c r="D5" s="45"/>
      <c r="F5" s="341"/>
      <c r="G5" s="341"/>
      <c r="H5" s="341"/>
    </row>
    <row r="6" spans="2:8">
      <c r="B6" s="331" t="s">
        <v>562</v>
      </c>
    </row>
    <row r="7" spans="2:8" ht="19.5" thickBot="1">
      <c r="B7" s="331" t="s">
        <v>504</v>
      </c>
    </row>
    <row r="8" spans="2:8" ht="21.75" customHeight="1">
      <c r="B8" s="724" t="s">
        <v>422</v>
      </c>
      <c r="C8" s="722" t="s">
        <v>480</v>
      </c>
      <c r="D8" s="722" t="s">
        <v>399</v>
      </c>
      <c r="E8" s="720" t="s">
        <v>423</v>
      </c>
    </row>
    <row r="9" spans="2:8" ht="21.75" customHeight="1">
      <c r="B9" s="725"/>
      <c r="C9" s="723"/>
      <c r="D9" s="723"/>
      <c r="E9" s="721"/>
    </row>
    <row r="10" spans="2:8" ht="4.5" customHeight="1">
      <c r="B10" s="296"/>
      <c r="C10" s="297"/>
      <c r="D10" s="298"/>
      <c r="E10" s="299"/>
    </row>
    <row r="11" spans="2:8" ht="15" customHeight="1">
      <c r="B11" s="314" t="s">
        <v>479</v>
      </c>
      <c r="C11" s="300" t="s">
        <v>357</v>
      </c>
      <c r="D11" s="301" t="s">
        <v>505</v>
      </c>
      <c r="E11" s="302" t="s">
        <v>487</v>
      </c>
    </row>
    <row r="12" spans="2:8" ht="15" customHeight="1">
      <c r="B12" s="314"/>
      <c r="C12" s="300" t="s">
        <v>239</v>
      </c>
      <c r="D12" s="301" t="s">
        <v>424</v>
      </c>
      <c r="E12" s="302"/>
    </row>
    <row r="13" spans="2:8" ht="15" customHeight="1">
      <c r="B13" s="315"/>
      <c r="C13" s="300" t="s">
        <v>425</v>
      </c>
      <c r="D13" s="301" t="s">
        <v>506</v>
      </c>
      <c r="E13" s="302"/>
    </row>
    <row r="14" spans="2:8" ht="15" customHeight="1">
      <c r="B14" s="315"/>
      <c r="C14" s="300"/>
      <c r="D14" s="301" t="s">
        <v>518</v>
      </c>
      <c r="E14" s="302"/>
    </row>
    <row r="15" spans="2:8" ht="4.5" customHeight="1">
      <c r="B15" s="314"/>
      <c r="C15" s="303"/>
      <c r="D15" s="301"/>
      <c r="E15" s="304"/>
    </row>
    <row r="16" spans="2:8" ht="4.5" customHeight="1">
      <c r="B16" s="295"/>
      <c r="C16" s="37"/>
      <c r="D16" s="39"/>
      <c r="E16" s="291"/>
    </row>
    <row r="17" spans="2:5" ht="15" customHeight="1">
      <c r="B17" s="317" t="s">
        <v>485</v>
      </c>
      <c r="C17" s="42" t="s">
        <v>400</v>
      </c>
      <c r="D17" s="40" t="s">
        <v>505</v>
      </c>
      <c r="E17" s="292" t="s">
        <v>316</v>
      </c>
    </row>
    <row r="18" spans="2:5" ht="15" customHeight="1">
      <c r="B18" s="317"/>
      <c r="C18" s="42" t="s">
        <v>239</v>
      </c>
      <c r="D18" s="40" t="s">
        <v>401</v>
      </c>
      <c r="E18" s="292"/>
    </row>
    <row r="19" spans="2:5" ht="15" customHeight="1">
      <c r="B19" s="316"/>
      <c r="C19" s="42" t="s">
        <v>425</v>
      </c>
      <c r="E19" s="292"/>
    </row>
    <row r="20" spans="2:5" ht="4.5" customHeight="1">
      <c r="B20" s="318"/>
      <c r="C20" s="43"/>
      <c r="D20" s="41"/>
      <c r="E20" s="293"/>
    </row>
    <row r="21" spans="2:5" ht="4.5" customHeight="1">
      <c r="B21" s="319"/>
      <c r="C21" s="305"/>
      <c r="D21" s="298"/>
      <c r="E21" s="306"/>
    </row>
    <row r="22" spans="2:5" ht="15" customHeight="1">
      <c r="B22" s="314" t="s">
        <v>426</v>
      </c>
      <c r="C22" s="300" t="s">
        <v>239</v>
      </c>
      <c r="D22" s="301" t="s">
        <v>427</v>
      </c>
      <c r="E22" s="302" t="s">
        <v>442</v>
      </c>
    </row>
    <row r="23" spans="2:5" ht="15" customHeight="1">
      <c r="B23" s="314" t="s">
        <v>428</v>
      </c>
      <c r="C23" s="300" t="s">
        <v>355</v>
      </c>
      <c r="D23" s="301"/>
      <c r="E23" s="302"/>
    </row>
    <row r="24" spans="2:5" ht="4.5" customHeight="1">
      <c r="B24" s="320"/>
      <c r="C24" s="307"/>
      <c r="D24" s="308"/>
      <c r="E24" s="309"/>
    </row>
    <row r="25" spans="2:5" ht="4.5" customHeight="1">
      <c r="B25" s="316"/>
      <c r="C25" s="42"/>
      <c r="D25" s="40"/>
      <c r="E25" s="292"/>
    </row>
    <row r="26" spans="2:5" ht="15" customHeight="1">
      <c r="B26" s="317" t="s">
        <v>429</v>
      </c>
      <c r="C26" s="42" t="s">
        <v>357</v>
      </c>
      <c r="D26" s="40" t="s">
        <v>431</v>
      </c>
      <c r="E26" s="292" t="s">
        <v>430</v>
      </c>
    </row>
    <row r="27" spans="2:5" ht="15" customHeight="1">
      <c r="B27" s="317" t="s">
        <v>488</v>
      </c>
      <c r="C27" s="42" t="s">
        <v>239</v>
      </c>
      <c r="D27" s="40" t="s">
        <v>519</v>
      </c>
      <c r="E27" s="292" t="s">
        <v>433</v>
      </c>
    </row>
    <row r="28" spans="2:5" ht="15" customHeight="1">
      <c r="B28" s="321"/>
      <c r="C28" s="42" t="s">
        <v>425</v>
      </c>
      <c r="D28" s="40"/>
      <c r="E28" s="292"/>
    </row>
    <row r="29" spans="2:5" ht="4.5" customHeight="1">
      <c r="B29" s="316"/>
      <c r="C29" s="42"/>
      <c r="D29" s="40"/>
      <c r="E29" s="292"/>
    </row>
    <row r="30" spans="2:5" ht="4.5" customHeight="1">
      <c r="B30" s="319"/>
      <c r="C30" s="305"/>
      <c r="D30" s="298"/>
      <c r="E30" s="306"/>
    </row>
    <row r="31" spans="2:5" ht="15" customHeight="1">
      <c r="B31" s="314" t="s">
        <v>429</v>
      </c>
      <c r="C31" s="300" t="s">
        <v>239</v>
      </c>
      <c r="D31" s="301" t="s">
        <v>519</v>
      </c>
      <c r="E31" s="302" t="s">
        <v>434</v>
      </c>
    </row>
    <row r="32" spans="2:5" ht="15" customHeight="1">
      <c r="B32" s="314" t="s">
        <v>432</v>
      </c>
      <c r="C32" s="300" t="s">
        <v>425</v>
      </c>
      <c r="D32" s="301"/>
      <c r="E32" s="302" t="s">
        <v>435</v>
      </c>
    </row>
    <row r="33" spans="2:5" ht="4.5" customHeight="1">
      <c r="B33" s="320"/>
      <c r="C33" s="307"/>
      <c r="D33" s="308"/>
      <c r="E33" s="309"/>
    </row>
    <row r="34" spans="2:5" ht="4.5" customHeight="1">
      <c r="B34" s="316"/>
      <c r="C34" s="42"/>
      <c r="D34" s="40"/>
      <c r="E34" s="292"/>
    </row>
    <row r="35" spans="2:5" ht="15" customHeight="1">
      <c r="B35" s="317" t="s">
        <v>372</v>
      </c>
      <c r="C35" s="42" t="s">
        <v>357</v>
      </c>
      <c r="D35" s="40" t="s">
        <v>402</v>
      </c>
      <c r="E35" s="292" t="s">
        <v>443</v>
      </c>
    </row>
    <row r="36" spans="2:5" ht="15" customHeight="1">
      <c r="B36" s="321"/>
      <c r="C36" s="42" t="s">
        <v>239</v>
      </c>
      <c r="D36" s="40" t="s">
        <v>403</v>
      </c>
      <c r="E36" s="292"/>
    </row>
    <row r="37" spans="2:5" ht="15" customHeight="1">
      <c r="B37" s="321"/>
      <c r="C37" s="42" t="s">
        <v>425</v>
      </c>
      <c r="D37" s="40" t="s">
        <v>506</v>
      </c>
      <c r="E37" s="292"/>
    </row>
    <row r="38" spans="2:5" ht="15" customHeight="1">
      <c r="B38" s="321"/>
      <c r="C38" s="42"/>
      <c r="D38" s="40" t="s">
        <v>518</v>
      </c>
      <c r="E38" s="292"/>
    </row>
    <row r="39" spans="2:5" ht="4.5" customHeight="1">
      <c r="B39" s="318"/>
      <c r="C39" s="43"/>
      <c r="D39" s="41"/>
      <c r="E39" s="293"/>
    </row>
    <row r="40" spans="2:5" ht="4.5" customHeight="1">
      <c r="B40" s="319"/>
      <c r="C40" s="305"/>
      <c r="D40" s="298"/>
      <c r="E40" s="306"/>
    </row>
    <row r="41" spans="2:5" ht="15" customHeight="1">
      <c r="B41" s="314" t="s">
        <v>213</v>
      </c>
      <c r="C41" s="300" t="s">
        <v>239</v>
      </c>
      <c r="D41" s="301" t="s">
        <v>521</v>
      </c>
      <c r="E41" s="302" t="s">
        <v>444</v>
      </c>
    </row>
    <row r="42" spans="2:5" ht="15" customHeight="1">
      <c r="B42" s="315"/>
      <c r="C42" s="300" t="s">
        <v>425</v>
      </c>
      <c r="D42" s="301" t="s">
        <v>436</v>
      </c>
      <c r="E42" s="302"/>
    </row>
    <row r="43" spans="2:5" ht="15" customHeight="1">
      <c r="B43" s="322"/>
      <c r="C43" s="300"/>
      <c r="D43" s="301" t="s">
        <v>505</v>
      </c>
      <c r="E43" s="302"/>
    </row>
    <row r="44" spans="2:5" ht="15" customHeight="1">
      <c r="B44" s="322"/>
      <c r="C44" s="300"/>
      <c r="D44" s="301" t="s">
        <v>401</v>
      </c>
      <c r="E44" s="302"/>
    </row>
    <row r="45" spans="2:5" ht="4.5" customHeight="1">
      <c r="B45" s="315"/>
      <c r="C45" s="300"/>
      <c r="D45" s="301"/>
      <c r="E45" s="302"/>
    </row>
    <row r="46" spans="2:5" ht="4.5" customHeight="1">
      <c r="B46" s="323"/>
      <c r="C46" s="44"/>
      <c r="D46" s="39"/>
      <c r="E46" s="294"/>
    </row>
    <row r="47" spans="2:5" ht="15" customHeight="1">
      <c r="B47" s="317" t="s">
        <v>216</v>
      </c>
      <c r="C47" s="42" t="s">
        <v>239</v>
      </c>
      <c r="D47" s="40" t="s">
        <v>438</v>
      </c>
      <c r="E47" s="292" t="s">
        <v>437</v>
      </c>
    </row>
    <row r="48" spans="2:5" ht="15" customHeight="1">
      <c r="B48" s="316"/>
      <c r="C48" s="42" t="s">
        <v>425</v>
      </c>
      <c r="D48" s="40" t="s">
        <v>439</v>
      </c>
      <c r="E48" s="292"/>
    </row>
    <row r="49" spans="2:5" ht="15" customHeight="1">
      <c r="B49" s="316"/>
      <c r="C49" s="42"/>
      <c r="D49" s="40" t="s">
        <v>440</v>
      </c>
      <c r="E49" s="292"/>
    </row>
    <row r="50" spans="2:5" ht="4.5" customHeight="1">
      <c r="B50" s="324"/>
      <c r="C50" s="43"/>
      <c r="D50" s="41"/>
      <c r="E50" s="293"/>
    </row>
    <row r="51" spans="2:5" ht="4.5" customHeight="1">
      <c r="B51" s="325"/>
      <c r="C51" s="305"/>
      <c r="D51" s="298"/>
      <c r="E51" s="306"/>
    </row>
    <row r="52" spans="2:5" ht="15" customHeight="1">
      <c r="B52" s="314" t="s">
        <v>322</v>
      </c>
      <c r="C52" s="300" t="s">
        <v>356</v>
      </c>
      <c r="D52" s="301" t="s">
        <v>514</v>
      </c>
      <c r="E52" s="302" t="s">
        <v>411</v>
      </c>
    </row>
    <row r="53" spans="2:5" ht="15" customHeight="1">
      <c r="B53" s="315"/>
      <c r="C53" s="300" t="s">
        <v>425</v>
      </c>
      <c r="D53" s="301" t="s">
        <v>441</v>
      </c>
      <c r="E53" s="302"/>
    </row>
    <row r="54" spans="2:5" ht="4.5" customHeight="1" thickBot="1">
      <c r="B54" s="310"/>
      <c r="C54" s="311"/>
      <c r="D54" s="312"/>
      <c r="E54" s="313"/>
    </row>
    <row r="55" spans="2:5" ht="19.5">
      <c r="C55" s="38"/>
      <c r="D55" s="290" t="s">
        <v>476</v>
      </c>
      <c r="E55" s="38"/>
    </row>
    <row r="56" spans="2:5">
      <c r="E56" s="38"/>
    </row>
    <row r="57" spans="2:5">
      <c r="E57" s="38"/>
    </row>
    <row r="58" spans="2:5">
      <c r="E58" s="38"/>
    </row>
    <row r="59" spans="2:5">
      <c r="E59" s="38"/>
    </row>
    <row r="60" spans="2:5">
      <c r="E60" s="38"/>
    </row>
    <row r="61" spans="2:5">
      <c r="E61" s="38"/>
    </row>
    <row r="62" spans="2:5">
      <c r="E62" s="38"/>
    </row>
    <row r="63" spans="2:5">
      <c r="E63" s="38"/>
    </row>
    <row r="64" spans="2:5">
      <c r="E64" s="38"/>
    </row>
    <row r="65" spans="5:5">
      <c r="E65" s="38"/>
    </row>
  </sheetData>
  <sheetProtection algorithmName="SHA-512" hashValue="GkBJa8K1JgBPWx0fV5eTqT4TarQ34nTCtYxWyyT/8LfcCheLkrhujpo1YC33fpLWXYnDNyFOzRw/ihQj2Cvfyg==" saltValue="Tvk8nFdgaPeYPemDww9+fA==" spinCount="100000" sheet="1" objects="1" scenarios="1"/>
  <mergeCells count="5">
    <mergeCell ref="E8:E9"/>
    <mergeCell ref="C8:C9"/>
    <mergeCell ref="B8:B9"/>
    <mergeCell ref="D8:D9"/>
    <mergeCell ref="F3:H4"/>
  </mergeCells>
  <phoneticPr fontId="2"/>
  <pageMargins left="0.7" right="0.7" top="0.75" bottom="0.75" header="0.3" footer="0.3"/>
  <pageSetup paperSize="9" scale="46" orientation="portrait" r:id="rId1"/>
  <headerFooter>
    <oddHeader>&amp;LRB-7101-D1-03&amp;R制定日：2020.1.6　改訂日：2021.4.12</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AL88"/>
  <sheetViews>
    <sheetView workbookViewId="0"/>
  </sheetViews>
  <sheetFormatPr defaultRowHeight="18.75"/>
  <cols>
    <col min="1" max="1" width="18.5" customWidth="1"/>
    <col min="2" max="2" width="14.125" customWidth="1"/>
    <col min="3" max="3" width="25.875" customWidth="1"/>
    <col min="4" max="4" width="17.125" customWidth="1"/>
    <col min="5" max="5" width="17.375" customWidth="1"/>
    <col min="6" max="6" width="13.625" bestFit="1" customWidth="1"/>
    <col min="7" max="7" width="13.125" customWidth="1"/>
    <col min="8" max="8" width="15" customWidth="1"/>
    <col min="9" max="9" width="10.875" customWidth="1"/>
    <col min="10" max="10" width="11" customWidth="1"/>
    <col min="11" max="11" width="10.625" customWidth="1"/>
    <col min="12" max="12" width="6.875" customWidth="1"/>
    <col min="13" max="13" width="13.125" customWidth="1"/>
    <col min="14" max="14" width="10.875" customWidth="1"/>
    <col min="15" max="15" width="14.875" customWidth="1"/>
    <col min="16" max="19" width="13.125" customWidth="1"/>
    <col min="20" max="20" width="13.25" customWidth="1"/>
    <col min="21" max="21" width="15.25" customWidth="1"/>
    <col min="22" max="22" width="21" customWidth="1"/>
    <col min="23" max="23" width="14.625" customWidth="1"/>
    <col min="24" max="24" width="13.125" customWidth="1"/>
  </cols>
  <sheetData>
    <row r="1" spans="1:38">
      <c r="A1" s="2" t="s">
        <v>105</v>
      </c>
      <c r="B1" s="2"/>
      <c r="C1" s="2"/>
      <c r="D1" s="2"/>
      <c r="E1" s="2"/>
    </row>
    <row r="2" spans="1:38">
      <c r="A2" t="s">
        <v>106</v>
      </c>
      <c r="N2" t="s">
        <v>449</v>
      </c>
    </row>
    <row r="3" spans="1:38" ht="19.5" thickBot="1">
      <c r="A3" t="s">
        <v>107</v>
      </c>
      <c r="N3" t="s">
        <v>451</v>
      </c>
      <c r="V3" s="24"/>
      <c r="W3" s="24"/>
    </row>
    <row r="4" spans="1:38">
      <c r="A4" t="s">
        <v>109</v>
      </c>
      <c r="N4" s="25" t="s">
        <v>84</v>
      </c>
      <c r="O4" s="26" t="s">
        <v>296</v>
      </c>
      <c r="P4" s="26" t="s">
        <v>86</v>
      </c>
      <c r="Q4" s="26" t="s">
        <v>540</v>
      </c>
      <c r="R4" s="26" t="s">
        <v>395</v>
      </c>
      <c r="S4" s="35" t="s">
        <v>396</v>
      </c>
      <c r="V4" s="24"/>
      <c r="W4" s="24"/>
    </row>
    <row r="5" spans="1:38" ht="18.75" customHeight="1">
      <c r="N5" s="27" t="s">
        <v>87</v>
      </c>
      <c r="O5" s="28" t="str">
        <f>依頼入力フォーム!CE46</f>
        <v>確認まち</v>
      </c>
      <c r="P5" s="28" t="str">
        <f>依頼入力フォーム!CF46</f>
        <v>-</v>
      </c>
      <c r="Q5" s="28" t="str">
        <f>依頼入力フォーム!CG46</f>
        <v>-</v>
      </c>
      <c r="R5" s="28" t="str">
        <f>依頼入力フォーム!CH46</f>
        <v>-</v>
      </c>
      <c r="S5" s="36" t="str">
        <f>依頼入力フォーム!CI46</f>
        <v>-</v>
      </c>
      <c r="V5" s="23"/>
      <c r="W5" s="23"/>
    </row>
    <row r="6" spans="1:38" ht="14.25" customHeight="1">
      <c r="A6" t="s">
        <v>108</v>
      </c>
      <c r="N6" s="733" t="s">
        <v>157</v>
      </c>
      <c r="O6" s="734"/>
      <c r="P6" s="737">
        <f>依頼入力フォーム!CE50</f>
        <v>0</v>
      </c>
      <c r="Q6" s="741"/>
      <c r="R6" s="742"/>
      <c r="S6" s="743"/>
    </row>
    <row r="7" spans="1:38" ht="14.25" customHeight="1" thickBot="1">
      <c r="A7" t="s">
        <v>110</v>
      </c>
      <c r="N7" s="735"/>
      <c r="O7" s="736"/>
      <c r="P7" s="738"/>
      <c r="Q7" s="744"/>
      <c r="R7" s="745"/>
      <c r="S7" s="746"/>
    </row>
    <row r="8" spans="1:38">
      <c r="A8" t="s">
        <v>111</v>
      </c>
    </row>
    <row r="9" spans="1:38">
      <c r="A9" t="s">
        <v>112</v>
      </c>
    </row>
    <row r="11" spans="1:38">
      <c r="Q11" s="4"/>
      <c r="R11" s="4"/>
      <c r="S11" s="5"/>
      <c r="T11" s="5"/>
      <c r="U11" s="5"/>
      <c r="V11" s="4"/>
      <c r="W11" s="4"/>
    </row>
    <row r="12" spans="1:38">
      <c r="A12" s="1" t="s">
        <v>113</v>
      </c>
      <c r="P12" s="4"/>
      <c r="Q12" s="4"/>
      <c r="R12" s="4"/>
      <c r="S12" s="5"/>
      <c r="T12" s="5"/>
      <c r="U12" s="5"/>
      <c r="V12" s="4"/>
      <c r="W12" s="4"/>
      <c r="X12" s="5"/>
      <c r="Y12" s="5"/>
      <c r="Z12" s="5"/>
      <c r="AA12" s="5"/>
      <c r="AB12" s="5"/>
      <c r="AC12" s="5"/>
      <c r="AD12" s="4"/>
      <c r="AE12" s="4"/>
      <c r="AF12" s="5"/>
      <c r="AG12" s="5"/>
      <c r="AH12" s="6"/>
      <c r="AI12" s="6"/>
      <c r="AJ12" s="6"/>
      <c r="AK12" s="6"/>
      <c r="AL12" s="6"/>
    </row>
    <row r="13" spans="1:38">
      <c r="A13" s="1" t="s">
        <v>54</v>
      </c>
      <c r="B13" t="s">
        <v>55</v>
      </c>
      <c r="C13" t="s">
        <v>56</v>
      </c>
      <c r="D13" t="s">
        <v>57</v>
      </c>
      <c r="E13" t="s">
        <v>58</v>
      </c>
      <c r="F13" t="s">
        <v>59</v>
      </c>
      <c r="G13" t="s">
        <v>60</v>
      </c>
      <c r="H13" t="s">
        <v>61</v>
      </c>
      <c r="I13" t="s">
        <v>62</v>
      </c>
      <c r="J13" t="s">
        <v>63</v>
      </c>
      <c r="K13" t="s">
        <v>64</v>
      </c>
      <c r="L13" t="s">
        <v>56</v>
      </c>
      <c r="M13" t="s">
        <v>65</v>
      </c>
      <c r="P13" s="4"/>
      <c r="X13" s="5"/>
      <c r="Y13" s="5"/>
      <c r="Z13" s="5"/>
      <c r="AA13" s="5"/>
      <c r="AB13" s="5"/>
      <c r="AC13" s="5"/>
      <c r="AD13" s="4"/>
      <c r="AE13" s="4"/>
      <c r="AF13" s="5"/>
      <c r="AG13" s="5"/>
      <c r="AH13" s="6"/>
      <c r="AI13" s="6"/>
      <c r="AJ13" s="6"/>
      <c r="AK13" s="6"/>
      <c r="AL13" s="6"/>
    </row>
    <row r="14" spans="1:38" hidden="1">
      <c r="A14" s="20" t="s">
        <v>66</v>
      </c>
      <c r="B14" s="21" t="s">
        <v>114</v>
      </c>
      <c r="C14" s="21" t="s">
        <v>103</v>
      </c>
      <c r="D14" s="21" t="s">
        <v>104</v>
      </c>
    </row>
    <row r="15" spans="1:38">
      <c r="A15" s="1" t="s">
        <v>67</v>
      </c>
      <c r="C15" t="s">
        <v>68</v>
      </c>
      <c r="D15" t="s">
        <v>69</v>
      </c>
      <c r="E15" t="s">
        <v>70</v>
      </c>
    </row>
    <row r="16" spans="1:38">
      <c r="A16" s="1" t="s">
        <v>116</v>
      </c>
      <c r="B16" t="s">
        <v>115</v>
      </c>
      <c r="C16" t="s">
        <v>195</v>
      </c>
      <c r="D16" t="s">
        <v>160</v>
      </c>
    </row>
    <row r="17" spans="1:11">
      <c r="A17" s="1" t="s">
        <v>71</v>
      </c>
      <c r="B17" t="s">
        <v>117</v>
      </c>
      <c r="C17" t="s">
        <v>161</v>
      </c>
      <c r="D17" t="s">
        <v>490</v>
      </c>
    </row>
    <row r="18" spans="1:11" hidden="1">
      <c r="A18" s="20" t="s">
        <v>72</v>
      </c>
      <c r="B18" s="21" t="s">
        <v>120</v>
      </c>
      <c r="C18" s="21" t="s">
        <v>73</v>
      </c>
      <c r="D18" s="21" t="s">
        <v>121</v>
      </c>
    </row>
    <row r="19" spans="1:11">
      <c r="A19" s="1" t="s">
        <v>74</v>
      </c>
      <c r="B19" t="s">
        <v>118</v>
      </c>
      <c r="C19" t="s">
        <v>119</v>
      </c>
      <c r="D19" t="s">
        <v>404</v>
      </c>
      <c r="E19" t="s">
        <v>405</v>
      </c>
      <c r="G19" t="s">
        <v>156</v>
      </c>
    </row>
    <row r="20" spans="1:11">
      <c r="A20" s="1" t="s">
        <v>75</v>
      </c>
      <c r="B20" t="s">
        <v>126</v>
      </c>
      <c r="C20">
        <v>1</v>
      </c>
      <c r="D20">
        <v>2</v>
      </c>
      <c r="E20">
        <v>3</v>
      </c>
      <c r="F20" t="s">
        <v>73</v>
      </c>
    </row>
    <row r="21" spans="1:11">
      <c r="A21" s="1" t="s">
        <v>541</v>
      </c>
      <c r="B21" t="s">
        <v>125</v>
      </c>
      <c r="C21" t="s">
        <v>76</v>
      </c>
      <c r="D21" t="s">
        <v>542</v>
      </c>
    </row>
    <row r="22" spans="1:11" hidden="1">
      <c r="A22" s="20" t="s">
        <v>77</v>
      </c>
      <c r="B22" s="21" t="s">
        <v>124</v>
      </c>
      <c r="C22" s="21" t="s">
        <v>73</v>
      </c>
      <c r="D22" s="21" t="s">
        <v>122</v>
      </c>
      <c r="E22" s="21"/>
    </row>
    <row r="23" spans="1:11">
      <c r="A23" s="1" t="s">
        <v>543</v>
      </c>
      <c r="B23" t="s">
        <v>123</v>
      </c>
      <c r="C23" t="s">
        <v>98</v>
      </c>
      <c r="D23" t="s">
        <v>95</v>
      </c>
    </row>
    <row r="24" spans="1:11">
      <c r="A24" s="1" t="s">
        <v>544</v>
      </c>
      <c r="B24" s="33" t="s">
        <v>127</v>
      </c>
      <c r="C24" s="33" t="s">
        <v>78</v>
      </c>
      <c r="D24" s="33" t="s">
        <v>79</v>
      </c>
      <c r="E24" s="33"/>
    </row>
    <row r="25" spans="1:11">
      <c r="A25" s="34" t="s">
        <v>80</v>
      </c>
      <c r="B25" s="33" t="s">
        <v>128</v>
      </c>
      <c r="C25" s="33" t="s">
        <v>81</v>
      </c>
      <c r="D25" s="33" t="s">
        <v>545</v>
      </c>
      <c r="E25" s="33" t="s">
        <v>82</v>
      </c>
    </row>
    <row r="26" spans="1:11" ht="18" hidden="1" customHeight="1">
      <c r="A26" s="1" t="s">
        <v>134</v>
      </c>
      <c r="B26" t="s">
        <v>135</v>
      </c>
      <c r="C26" s="3" t="s">
        <v>315</v>
      </c>
      <c r="D26" t="s">
        <v>323</v>
      </c>
      <c r="E26" s="3" t="s">
        <v>324</v>
      </c>
      <c r="F26" t="s">
        <v>320</v>
      </c>
      <c r="G26" t="s">
        <v>325</v>
      </c>
      <c r="H26" t="s">
        <v>326</v>
      </c>
      <c r="I26" t="s">
        <v>327</v>
      </c>
      <c r="J26" t="s">
        <v>328</v>
      </c>
      <c r="K26" t="s">
        <v>329</v>
      </c>
    </row>
    <row r="27" spans="1:11" hidden="1">
      <c r="A27" s="1" t="s">
        <v>180</v>
      </c>
      <c r="C27" t="s">
        <v>181</v>
      </c>
      <c r="D27" t="s">
        <v>182</v>
      </c>
      <c r="E27" t="s">
        <v>183</v>
      </c>
      <c r="F27" t="s">
        <v>165</v>
      </c>
      <c r="G27" t="s">
        <v>184</v>
      </c>
      <c r="H27" t="s">
        <v>185</v>
      </c>
      <c r="I27" t="s">
        <v>186</v>
      </c>
    </row>
    <row r="28" spans="1:11">
      <c r="A28" s="1" t="s">
        <v>129</v>
      </c>
      <c r="B28" t="s">
        <v>146</v>
      </c>
      <c r="C28" t="s">
        <v>94</v>
      </c>
      <c r="D28" t="s">
        <v>97</v>
      </c>
      <c r="E28" t="s">
        <v>100</v>
      </c>
    </row>
    <row r="29" spans="1:11">
      <c r="A29" s="1" t="s">
        <v>133</v>
      </c>
      <c r="B29" t="s">
        <v>136</v>
      </c>
      <c r="C29" t="s">
        <v>142</v>
      </c>
      <c r="D29" t="s">
        <v>138</v>
      </c>
      <c r="E29" t="s">
        <v>139</v>
      </c>
    </row>
    <row r="30" spans="1:11">
      <c r="A30" s="1" t="s">
        <v>130</v>
      </c>
    </row>
    <row r="31" spans="1:11" hidden="1">
      <c r="A31" s="22" t="s">
        <v>131</v>
      </c>
      <c r="B31" s="21" t="s">
        <v>145</v>
      </c>
      <c r="C31" s="21" t="s">
        <v>142</v>
      </c>
      <c r="D31" s="21" t="s">
        <v>143</v>
      </c>
    </row>
    <row r="32" spans="1:11" hidden="1">
      <c r="A32" s="22" t="s">
        <v>132</v>
      </c>
      <c r="B32" s="21" t="s">
        <v>141</v>
      </c>
      <c r="C32" s="21" t="s">
        <v>142</v>
      </c>
      <c r="D32" s="21" t="s">
        <v>143</v>
      </c>
      <c r="H32" t="s">
        <v>83</v>
      </c>
    </row>
    <row r="33" spans="1:20" ht="20.25" hidden="1" customHeight="1" thickBot="1">
      <c r="A33" s="1" t="s">
        <v>144</v>
      </c>
      <c r="B33" t="s">
        <v>137</v>
      </c>
      <c r="C33">
        <v>0.5</v>
      </c>
      <c r="D33">
        <v>0.8</v>
      </c>
      <c r="E33">
        <v>1</v>
      </c>
      <c r="F33">
        <v>2</v>
      </c>
      <c r="G33">
        <v>4</v>
      </c>
      <c r="H33">
        <v>5</v>
      </c>
      <c r="I33">
        <v>10</v>
      </c>
      <c r="J33">
        <v>20</v>
      </c>
      <c r="K33">
        <v>40</v>
      </c>
    </row>
    <row r="34" spans="1:20" hidden="1">
      <c r="A34" s="10" t="s">
        <v>148</v>
      </c>
      <c r="B34" s="11" t="s">
        <v>149</v>
      </c>
      <c r="C34" s="12" t="s">
        <v>210</v>
      </c>
      <c r="D34" s="11" t="s">
        <v>206</v>
      </c>
      <c r="E34" s="12" t="s">
        <v>330</v>
      </c>
      <c r="F34" s="11" t="s">
        <v>151</v>
      </c>
      <c r="G34" s="12" t="s">
        <v>150</v>
      </c>
      <c r="H34" s="11" t="s">
        <v>152</v>
      </c>
      <c r="I34" s="11" t="s">
        <v>208</v>
      </c>
      <c r="J34" s="11" t="s">
        <v>209</v>
      </c>
      <c r="K34" s="12" t="s">
        <v>207</v>
      </c>
      <c r="L34" s="11" t="s">
        <v>298</v>
      </c>
      <c r="M34" s="11" t="s">
        <v>211</v>
      </c>
      <c r="N34" s="11" t="s">
        <v>214</v>
      </c>
      <c r="O34" s="11" t="s">
        <v>215</v>
      </c>
      <c r="P34" s="11" t="s">
        <v>216</v>
      </c>
      <c r="Q34" s="12" t="s">
        <v>213</v>
      </c>
      <c r="R34" s="11" t="s">
        <v>212</v>
      </c>
      <c r="S34" s="12" t="s">
        <v>218</v>
      </c>
      <c r="T34" s="13" t="s">
        <v>217</v>
      </c>
    </row>
    <row r="35" spans="1:20" hidden="1">
      <c r="A35" s="14" t="s">
        <v>180</v>
      </c>
      <c r="B35" t="s">
        <v>201</v>
      </c>
      <c r="C35" s="3" t="s">
        <v>202</v>
      </c>
      <c r="D35" t="s">
        <v>202</v>
      </c>
      <c r="E35" s="3" t="s">
        <v>202</v>
      </c>
      <c r="F35" t="s">
        <v>202</v>
      </c>
      <c r="G35" s="3" t="s">
        <v>202</v>
      </c>
      <c r="H35" t="s">
        <v>203</v>
      </c>
      <c r="I35" t="s">
        <v>203</v>
      </c>
      <c r="J35" t="s">
        <v>203</v>
      </c>
      <c r="K35" t="s">
        <v>203</v>
      </c>
      <c r="L35" t="s">
        <v>204</v>
      </c>
      <c r="M35" t="s">
        <v>204</v>
      </c>
      <c r="N35" t="s">
        <v>204</v>
      </c>
      <c r="O35" t="s">
        <v>204</v>
      </c>
      <c r="P35" t="s">
        <v>204</v>
      </c>
      <c r="Q35" t="s">
        <v>204</v>
      </c>
      <c r="R35" t="s">
        <v>204</v>
      </c>
      <c r="S35" t="s">
        <v>204</v>
      </c>
      <c r="T35" s="15" t="s">
        <v>204</v>
      </c>
    </row>
    <row r="36" spans="1:20" hidden="1">
      <c r="A36" s="14" t="s">
        <v>219</v>
      </c>
      <c r="C36" s="3">
        <v>10</v>
      </c>
      <c r="D36">
        <v>10</v>
      </c>
      <c r="E36" s="3">
        <v>10</v>
      </c>
      <c r="F36">
        <v>10</v>
      </c>
      <c r="G36" s="3">
        <v>10</v>
      </c>
      <c r="H36">
        <v>2</v>
      </c>
      <c r="I36" s="3">
        <v>2</v>
      </c>
      <c r="J36">
        <v>2</v>
      </c>
      <c r="K36" s="3">
        <v>2</v>
      </c>
      <c r="L36">
        <v>20</v>
      </c>
      <c r="M36" s="3">
        <v>20</v>
      </c>
      <c r="N36">
        <v>20</v>
      </c>
      <c r="O36" s="3">
        <v>20</v>
      </c>
      <c r="P36">
        <v>20</v>
      </c>
      <c r="Q36" s="3">
        <v>20</v>
      </c>
      <c r="R36">
        <v>20</v>
      </c>
      <c r="S36" s="3">
        <v>20</v>
      </c>
      <c r="T36" s="15">
        <v>20</v>
      </c>
    </row>
    <row r="37" spans="1:20" hidden="1">
      <c r="A37" s="14" t="s">
        <v>220</v>
      </c>
      <c r="C37" s="3" t="s">
        <v>221</v>
      </c>
      <c r="D37" s="3" t="s">
        <v>221</v>
      </c>
      <c r="E37" s="3" t="s">
        <v>221</v>
      </c>
      <c r="F37" s="3" t="s">
        <v>222</v>
      </c>
      <c r="G37" s="3" t="s">
        <v>222</v>
      </c>
      <c r="H37" s="3" t="s">
        <v>222</v>
      </c>
      <c r="I37" s="3" t="s">
        <v>223</v>
      </c>
      <c r="J37" s="3" t="s">
        <v>223</v>
      </c>
      <c r="K37" s="3" t="s">
        <v>223</v>
      </c>
      <c r="L37" s="3" t="s">
        <v>221</v>
      </c>
      <c r="M37" s="3" t="s">
        <v>221</v>
      </c>
      <c r="N37" s="3" t="s">
        <v>221</v>
      </c>
      <c r="O37" s="3" t="s">
        <v>221</v>
      </c>
      <c r="P37" s="3" t="s">
        <v>221</v>
      </c>
      <c r="Q37" s="3" t="s">
        <v>221</v>
      </c>
      <c r="R37" s="3" t="s">
        <v>221</v>
      </c>
      <c r="S37" s="3" t="s">
        <v>221</v>
      </c>
      <c r="T37" s="16" t="s">
        <v>221</v>
      </c>
    </row>
    <row r="38" spans="1:20" ht="19.5" hidden="1" thickBot="1">
      <c r="A38" s="17" t="s">
        <v>224</v>
      </c>
      <c r="B38" s="8"/>
      <c r="C38" s="7"/>
      <c r="D38" s="7"/>
      <c r="E38" s="7"/>
      <c r="F38" s="7"/>
      <c r="G38" s="7"/>
      <c r="H38" s="7"/>
      <c r="I38" s="7"/>
      <c r="J38" s="7"/>
      <c r="K38" s="7"/>
      <c r="L38" s="7"/>
      <c r="M38" s="7"/>
      <c r="N38" s="7"/>
      <c r="O38" s="7"/>
      <c r="P38" s="7"/>
      <c r="Q38" s="7"/>
      <c r="R38" s="7"/>
      <c r="S38" s="7"/>
      <c r="T38" s="18"/>
    </row>
    <row r="39" spans="1:20">
      <c r="A39" s="1" t="s">
        <v>92</v>
      </c>
      <c r="B39" t="s">
        <v>155</v>
      </c>
      <c r="C39" t="s">
        <v>93</v>
      </c>
      <c r="D39" t="s">
        <v>96</v>
      </c>
      <c r="E39" t="s">
        <v>99</v>
      </c>
      <c r="F39" t="s">
        <v>101</v>
      </c>
      <c r="G39" t="s">
        <v>102</v>
      </c>
    </row>
    <row r="40" spans="1:20" hidden="1">
      <c r="A40" s="10" t="s">
        <v>162</v>
      </c>
      <c r="B40" s="11" t="s">
        <v>170</v>
      </c>
      <c r="C40" s="11" t="s">
        <v>163</v>
      </c>
      <c r="D40" s="11" t="s">
        <v>164</v>
      </c>
      <c r="E40" s="11" t="s">
        <v>165</v>
      </c>
      <c r="F40" s="13" t="s">
        <v>179</v>
      </c>
    </row>
    <row r="41" spans="1:20" hidden="1">
      <c r="A41" s="14" t="s">
        <v>187</v>
      </c>
      <c r="B41" t="s">
        <v>200</v>
      </c>
      <c r="C41" s="3" t="s">
        <v>297</v>
      </c>
      <c r="D41" s="3" t="s">
        <v>207</v>
      </c>
      <c r="E41" t="s">
        <v>165</v>
      </c>
      <c r="F41" s="15" t="s">
        <v>151</v>
      </c>
    </row>
    <row r="42" spans="1:20" ht="19.5" hidden="1" thickBot="1">
      <c r="A42" s="17" t="s">
        <v>188</v>
      </c>
      <c r="B42" s="8" t="s">
        <v>201</v>
      </c>
      <c r="C42" s="8" t="s">
        <v>189</v>
      </c>
      <c r="D42" s="8" t="s">
        <v>190</v>
      </c>
      <c r="E42" s="8" t="s">
        <v>191</v>
      </c>
      <c r="F42" s="19" t="s">
        <v>191</v>
      </c>
      <c r="I42" s="3"/>
    </row>
    <row r="43" spans="1:20" ht="19.5" hidden="1" thickBot="1">
      <c r="A43" s="17" t="s">
        <v>305</v>
      </c>
      <c r="B43" s="8"/>
      <c r="C43" s="8" t="s">
        <v>306</v>
      </c>
      <c r="D43" s="8" t="s">
        <v>307</v>
      </c>
      <c r="E43" s="8" t="s">
        <v>308</v>
      </c>
      <c r="F43" s="19" t="s">
        <v>309</v>
      </c>
      <c r="I43" s="3"/>
    </row>
    <row r="44" spans="1:20">
      <c r="A44" s="1" t="s">
        <v>167</v>
      </c>
      <c r="B44" t="s">
        <v>169</v>
      </c>
      <c r="C44" t="s">
        <v>168</v>
      </c>
      <c r="D44" t="s">
        <v>196</v>
      </c>
      <c r="E44" t="s">
        <v>197</v>
      </c>
      <c r="F44" t="s">
        <v>198</v>
      </c>
    </row>
    <row r="45" spans="1:20">
      <c r="A45" s="1" t="s">
        <v>174</v>
      </c>
      <c r="C45" t="s">
        <v>175</v>
      </c>
      <c r="D45" t="s">
        <v>176</v>
      </c>
      <c r="E45" t="s">
        <v>177</v>
      </c>
      <c r="F45" t="s">
        <v>178</v>
      </c>
    </row>
    <row r="47" spans="1:20">
      <c r="A47" s="1" t="s">
        <v>192</v>
      </c>
      <c r="B47" t="s">
        <v>193</v>
      </c>
      <c r="C47" s="9" t="s">
        <v>421</v>
      </c>
      <c r="D47" s="9" t="s">
        <v>194</v>
      </c>
    </row>
    <row r="48" spans="1:20" ht="18.75" customHeight="1"/>
    <row r="49" spans="1:11" ht="19.5" customHeight="1">
      <c r="A49" s="343"/>
      <c r="B49" s="344" t="s">
        <v>312</v>
      </c>
      <c r="C49" s="739" t="s">
        <v>313</v>
      </c>
      <c r="D49" s="739"/>
      <c r="E49" s="739"/>
      <c r="F49" s="739"/>
      <c r="G49" s="739"/>
      <c r="H49" s="739"/>
      <c r="I49" s="739"/>
      <c r="J49" s="343"/>
      <c r="K49" s="343"/>
    </row>
    <row r="50" spans="1:11" ht="64.5" customHeight="1">
      <c r="A50" s="343">
        <v>1</v>
      </c>
      <c r="B50" s="345" t="s">
        <v>316</v>
      </c>
      <c r="C50" s="732" t="str">
        <f>"平成31年　原子力規制庁　放射能測定法シリーズ24 「緊急時におけるガンマ線スペクトロメトリーのための試料前処理法」"&amp;CHAR(10)&amp;"令和2年　原子力規制庁　放射能測定法シリーズ7 「ゲルマニウム半導体検出器によるガンマ線スペクトロメトリー」"</f>
        <v>平成31年　原子力規制庁　放射能測定法シリーズ24 「緊急時におけるガンマ線スペクトロメトリーのための試料前処理法」
令和2年　原子力規制庁　放射能測定法シリーズ7 「ゲルマニウム半導体検出器によるガンマ線スペクトロメトリー」</v>
      </c>
      <c r="D50" s="732"/>
      <c r="E50" s="732"/>
      <c r="F50" s="732"/>
      <c r="G50" s="732"/>
      <c r="H50" s="732"/>
      <c r="I50" s="732"/>
      <c r="J50" s="345" t="s">
        <v>487</v>
      </c>
      <c r="K50" s="343"/>
    </row>
    <row r="51" spans="1:11" ht="18.75" customHeight="1">
      <c r="A51" s="343">
        <v>2</v>
      </c>
      <c r="B51" s="345" t="s">
        <v>314</v>
      </c>
      <c r="C51" s="740" t="s">
        <v>507</v>
      </c>
      <c r="D51" s="740"/>
      <c r="E51" s="740"/>
      <c r="F51" s="740"/>
      <c r="G51" s="740"/>
      <c r="H51" s="740"/>
      <c r="I51" s="740"/>
      <c r="J51" s="345" t="s">
        <v>316</v>
      </c>
      <c r="K51" s="343"/>
    </row>
    <row r="52" spans="1:11" ht="18.75" customHeight="1">
      <c r="A52" s="343">
        <v>3</v>
      </c>
      <c r="B52" s="345" t="s">
        <v>317</v>
      </c>
      <c r="C52" s="732" t="s">
        <v>318</v>
      </c>
      <c r="D52" s="732"/>
      <c r="E52" s="732"/>
      <c r="F52" s="732"/>
      <c r="G52" s="732"/>
      <c r="H52" s="732"/>
      <c r="I52" s="732"/>
      <c r="J52" s="345" t="s">
        <v>317</v>
      </c>
      <c r="K52" s="343"/>
    </row>
    <row r="53" spans="1:11" ht="36.75" customHeight="1">
      <c r="A53" s="343">
        <v>4</v>
      </c>
      <c r="B53" s="345" t="s">
        <v>319</v>
      </c>
      <c r="C53" s="732" t="s">
        <v>516</v>
      </c>
      <c r="D53" s="732"/>
      <c r="E53" s="732"/>
      <c r="F53" s="732"/>
      <c r="G53" s="732"/>
      <c r="H53" s="732"/>
      <c r="I53" s="732"/>
      <c r="J53" s="345" t="s">
        <v>477</v>
      </c>
      <c r="K53" s="343"/>
    </row>
    <row r="54" spans="1:11" ht="18.75" customHeight="1">
      <c r="A54" s="343">
        <v>5</v>
      </c>
      <c r="B54" s="345" t="s">
        <v>165</v>
      </c>
      <c r="C54" s="732" t="s">
        <v>320</v>
      </c>
      <c r="D54" s="732"/>
      <c r="E54" s="732"/>
      <c r="F54" s="732"/>
      <c r="G54" s="732"/>
      <c r="H54" s="732"/>
      <c r="I54" s="732"/>
      <c r="J54" s="345" t="s">
        <v>478</v>
      </c>
      <c r="K54" s="343"/>
    </row>
    <row r="55" spans="1:11" ht="54" customHeight="1">
      <c r="A55" s="343">
        <v>6</v>
      </c>
      <c r="B55" s="345" t="s">
        <v>184</v>
      </c>
      <c r="C55" s="732" t="s">
        <v>517</v>
      </c>
      <c r="D55" s="732"/>
      <c r="E55" s="732"/>
      <c r="F55" s="732"/>
      <c r="G55" s="732"/>
      <c r="H55" s="732"/>
      <c r="I55" s="732"/>
      <c r="J55" s="345" t="s">
        <v>184</v>
      </c>
      <c r="K55" s="343"/>
    </row>
    <row r="56" spans="1:11" ht="36.75" customHeight="1">
      <c r="A56" s="343">
        <v>7</v>
      </c>
      <c r="B56" s="345" t="s">
        <v>185</v>
      </c>
      <c r="C56" s="732" t="s">
        <v>520</v>
      </c>
      <c r="D56" s="732"/>
      <c r="E56" s="732"/>
      <c r="F56" s="732"/>
      <c r="G56" s="732"/>
      <c r="H56" s="732"/>
      <c r="I56" s="732"/>
      <c r="J56" s="345" t="s">
        <v>185</v>
      </c>
      <c r="K56" s="343"/>
    </row>
    <row r="57" spans="1:11" ht="36.75" customHeight="1">
      <c r="A57" s="343">
        <v>8</v>
      </c>
      <c r="B57" s="345" t="s">
        <v>186</v>
      </c>
      <c r="C57" s="732" t="s">
        <v>321</v>
      </c>
      <c r="D57" s="732"/>
      <c r="E57" s="732"/>
      <c r="F57" s="732"/>
      <c r="G57" s="732"/>
      <c r="H57" s="732"/>
      <c r="I57" s="732"/>
      <c r="J57" s="345" t="s">
        <v>186</v>
      </c>
      <c r="K57" s="343"/>
    </row>
    <row r="58" spans="1:11" ht="18.75" customHeight="1">
      <c r="A58" s="343">
        <v>9</v>
      </c>
      <c r="B58" s="345" t="s">
        <v>322</v>
      </c>
      <c r="C58" s="732" t="s">
        <v>515</v>
      </c>
      <c r="D58" s="732"/>
      <c r="E58" s="732"/>
      <c r="F58" s="732"/>
      <c r="G58" s="732"/>
      <c r="H58" s="732"/>
      <c r="I58" s="732"/>
      <c r="J58" s="345" t="s">
        <v>322</v>
      </c>
      <c r="K58" s="343"/>
    </row>
    <row r="59" spans="1:11">
      <c r="A59" s="343"/>
      <c r="B59" s="343"/>
      <c r="C59" s="343"/>
      <c r="D59" s="343"/>
      <c r="E59" s="343"/>
      <c r="F59" s="343"/>
      <c r="G59" s="343"/>
      <c r="H59" s="343"/>
      <c r="I59" s="343"/>
      <c r="J59" s="343"/>
      <c r="K59" s="343"/>
    </row>
    <row r="60" spans="1:11">
      <c r="A60" s="343"/>
      <c r="B60" s="343" t="s">
        <v>367</v>
      </c>
      <c r="C60" s="343" t="s">
        <v>144</v>
      </c>
      <c r="D60" s="343" t="s">
        <v>368</v>
      </c>
      <c r="E60" s="343"/>
      <c r="F60" s="343" t="s">
        <v>369</v>
      </c>
      <c r="G60" s="343" t="s">
        <v>370</v>
      </c>
      <c r="H60" s="343" t="s">
        <v>397</v>
      </c>
      <c r="I60" s="343"/>
      <c r="J60" s="343"/>
      <c r="K60" s="343"/>
    </row>
    <row r="61" spans="1:11" ht="43.5" customHeight="1">
      <c r="A61" s="343">
        <v>1</v>
      </c>
      <c r="B61" s="346" t="str">
        <f>INDEX('プルダウン（非表示予定）'!B62:B86,$A$61)</f>
        <v>土壌</v>
      </c>
      <c r="C61" s="347">
        <f>INDEX(C62:C86,$A$61)</f>
        <v>20</v>
      </c>
      <c r="D61" s="348" t="str">
        <f>INDEX(D62:D86,$A$61)</f>
        <v>赤</v>
      </c>
      <c r="E61" s="348">
        <f>INDEX(E62:E86,$A$61)</f>
        <v>1</v>
      </c>
      <c r="F61" s="345" t="str">
        <f>INDEX(B50:B58,E61)</f>
        <v>№7</v>
      </c>
      <c r="G61" s="345" t="str">
        <f>INDEX(C50:C58,E61)</f>
        <v>平成31年　原子力規制庁　放射能測定法シリーズ24 「緊急時におけるガンマ線スペクトロメトリーのための試料前処理法」
令和2年　原子力規制庁　放射能測定法シリーズ7 「ゲルマニウム半導体検出器によるガンマ線スペクトロメトリー」</v>
      </c>
      <c r="H61" s="345" t="str">
        <f>INDEX(F62:F85,$A$61)</f>
        <v>Bq/kg</v>
      </c>
      <c r="I61" s="343"/>
      <c r="J61" s="343"/>
      <c r="K61" s="343"/>
    </row>
    <row r="62" spans="1:11">
      <c r="A62" s="343"/>
      <c r="B62" s="32" t="s">
        <v>331</v>
      </c>
      <c r="C62" s="343">
        <v>20</v>
      </c>
      <c r="D62" s="343" t="s">
        <v>363</v>
      </c>
      <c r="E62" s="343">
        <v>1</v>
      </c>
      <c r="F62" s="343" t="s">
        <v>221</v>
      </c>
      <c r="G62" s="343">
        <v>60</v>
      </c>
      <c r="H62" s="343"/>
      <c r="I62" s="343"/>
      <c r="J62" s="343"/>
      <c r="K62" s="343"/>
    </row>
    <row r="63" spans="1:11">
      <c r="A63" s="343"/>
      <c r="B63" s="30" t="s">
        <v>362</v>
      </c>
      <c r="C63" s="343">
        <v>20</v>
      </c>
      <c r="D63" s="343" t="s">
        <v>363</v>
      </c>
      <c r="E63" s="343">
        <v>1</v>
      </c>
      <c r="F63" s="343" t="s">
        <v>221</v>
      </c>
      <c r="G63" s="343">
        <v>60</v>
      </c>
      <c r="H63" s="343"/>
      <c r="I63" s="343"/>
      <c r="J63" s="343"/>
      <c r="K63" s="343"/>
    </row>
    <row r="64" spans="1:11">
      <c r="A64" s="343"/>
      <c r="B64" s="30" t="s">
        <v>333</v>
      </c>
      <c r="C64" s="343">
        <v>20</v>
      </c>
      <c r="D64" s="343" t="s">
        <v>363</v>
      </c>
      <c r="E64" s="343">
        <v>3</v>
      </c>
      <c r="F64" s="343" t="s">
        <v>221</v>
      </c>
      <c r="G64" s="343">
        <v>60</v>
      </c>
      <c r="H64" s="343"/>
      <c r="I64" s="343"/>
      <c r="J64" s="343"/>
      <c r="K64" s="343"/>
    </row>
    <row r="65" spans="1:11">
      <c r="A65" s="343"/>
      <c r="B65" s="30" t="s">
        <v>332</v>
      </c>
      <c r="C65" s="343">
        <v>20</v>
      </c>
      <c r="D65" s="343" t="s">
        <v>363</v>
      </c>
      <c r="E65" s="343">
        <v>3</v>
      </c>
      <c r="F65" s="343" t="s">
        <v>221</v>
      </c>
      <c r="G65" s="343">
        <v>60</v>
      </c>
      <c r="H65" s="343"/>
      <c r="I65" s="343"/>
      <c r="J65" s="343"/>
      <c r="K65" s="343"/>
    </row>
    <row r="66" spans="1:11">
      <c r="A66" s="343"/>
      <c r="B66" s="29" t="s">
        <v>334</v>
      </c>
      <c r="C66" s="343">
        <v>20</v>
      </c>
      <c r="D66" s="343" t="s">
        <v>363</v>
      </c>
      <c r="E66" s="343">
        <v>3</v>
      </c>
      <c r="F66" s="343" t="s">
        <v>221</v>
      </c>
      <c r="G66" s="343">
        <v>60</v>
      </c>
      <c r="H66" s="343"/>
      <c r="I66" s="343"/>
      <c r="J66" s="343"/>
      <c r="K66" s="343"/>
    </row>
    <row r="67" spans="1:11">
      <c r="A67" s="343"/>
      <c r="B67" s="29" t="s">
        <v>374</v>
      </c>
      <c r="C67" s="343">
        <v>20</v>
      </c>
      <c r="D67" s="343" t="s">
        <v>363</v>
      </c>
      <c r="E67" s="343">
        <v>8</v>
      </c>
      <c r="F67" s="343" t="s">
        <v>221</v>
      </c>
      <c r="G67" s="343">
        <v>60</v>
      </c>
      <c r="H67" s="343"/>
      <c r="I67" s="343"/>
      <c r="J67" s="343"/>
      <c r="K67" s="343"/>
    </row>
    <row r="68" spans="1:11">
      <c r="A68" s="343"/>
      <c r="B68" s="29" t="s">
        <v>375</v>
      </c>
      <c r="C68" s="343">
        <v>5</v>
      </c>
      <c r="D68" s="343" t="s">
        <v>363</v>
      </c>
      <c r="E68" s="343">
        <v>7</v>
      </c>
      <c r="F68" s="343" t="s">
        <v>221</v>
      </c>
      <c r="G68" s="343">
        <v>60</v>
      </c>
      <c r="H68" s="343"/>
      <c r="I68" s="343"/>
      <c r="J68" s="343"/>
      <c r="K68" s="343"/>
    </row>
    <row r="69" spans="1:11">
      <c r="A69" s="343"/>
      <c r="B69" s="29" t="s">
        <v>373</v>
      </c>
      <c r="C69" s="343">
        <v>5</v>
      </c>
      <c r="D69" s="343" t="s">
        <v>363</v>
      </c>
      <c r="E69" s="343">
        <v>1</v>
      </c>
      <c r="F69" s="343" t="s">
        <v>221</v>
      </c>
      <c r="G69" s="343">
        <v>60</v>
      </c>
      <c r="H69" s="343"/>
      <c r="I69" s="343"/>
      <c r="J69" s="343"/>
      <c r="K69" s="343"/>
    </row>
    <row r="70" spans="1:11">
      <c r="A70" s="343"/>
      <c r="B70" s="29" t="str">
        <f>IF(依頼入力フォーム!L100="","その他固体",依頼入力フォーム!L100)</f>
        <v>その他固体</v>
      </c>
      <c r="C70" s="343">
        <v>20</v>
      </c>
      <c r="D70" s="343" t="s">
        <v>363</v>
      </c>
      <c r="E70" s="343">
        <v>2</v>
      </c>
      <c r="F70" s="343" t="s">
        <v>221</v>
      </c>
      <c r="G70" s="343">
        <v>60</v>
      </c>
      <c r="H70" s="343"/>
      <c r="I70" s="343"/>
      <c r="J70" s="343"/>
      <c r="K70" s="343"/>
    </row>
    <row r="71" spans="1:11">
      <c r="A71" s="343"/>
      <c r="B71" s="29" t="s">
        <v>336</v>
      </c>
      <c r="C71" s="343">
        <v>2</v>
      </c>
      <c r="D71" s="343" t="s">
        <v>190</v>
      </c>
      <c r="E71" s="343">
        <v>3</v>
      </c>
      <c r="F71" s="343" t="s">
        <v>223</v>
      </c>
      <c r="G71" s="343">
        <v>61</v>
      </c>
      <c r="H71" s="343"/>
      <c r="I71" s="343"/>
      <c r="J71" s="343"/>
      <c r="K71" s="343"/>
    </row>
    <row r="72" spans="1:11">
      <c r="A72" s="343"/>
      <c r="B72" s="29" t="s">
        <v>335</v>
      </c>
      <c r="C72" s="343">
        <v>1</v>
      </c>
      <c r="D72" s="343" t="s">
        <v>364</v>
      </c>
      <c r="E72" s="343">
        <v>3</v>
      </c>
      <c r="F72" s="343" t="s">
        <v>223</v>
      </c>
      <c r="G72" s="343">
        <v>61</v>
      </c>
      <c r="H72" s="343"/>
      <c r="I72" s="343"/>
      <c r="J72" s="343"/>
      <c r="K72" s="343"/>
    </row>
    <row r="73" spans="1:11">
      <c r="A73" s="343"/>
      <c r="B73" s="31" t="s">
        <v>337</v>
      </c>
      <c r="C73" s="343">
        <v>2</v>
      </c>
      <c r="D73" s="343" t="s">
        <v>364</v>
      </c>
      <c r="E73" s="343">
        <v>3</v>
      </c>
      <c r="F73" s="343" t="s">
        <v>223</v>
      </c>
      <c r="G73" s="343">
        <v>61</v>
      </c>
      <c r="H73" s="343"/>
      <c r="I73" s="343"/>
      <c r="J73" s="343"/>
      <c r="K73" s="343"/>
    </row>
    <row r="74" spans="1:11">
      <c r="A74" s="343"/>
      <c r="B74" s="29" t="s">
        <v>372</v>
      </c>
      <c r="C74" s="343">
        <v>2</v>
      </c>
      <c r="D74" s="343" t="s">
        <v>364</v>
      </c>
      <c r="E74" s="343">
        <v>6</v>
      </c>
      <c r="F74" s="343" t="s">
        <v>221</v>
      </c>
      <c r="G74" s="343">
        <v>60</v>
      </c>
      <c r="H74" s="343"/>
      <c r="I74" s="343"/>
      <c r="J74" s="343"/>
      <c r="K74" s="343"/>
    </row>
    <row r="75" spans="1:11">
      <c r="A75" s="343"/>
      <c r="B75" s="29" t="s">
        <v>338</v>
      </c>
      <c r="C75" s="343">
        <v>2</v>
      </c>
      <c r="D75" s="343" t="s">
        <v>364</v>
      </c>
      <c r="E75" s="343">
        <v>3</v>
      </c>
      <c r="F75" s="343" t="s">
        <v>223</v>
      </c>
      <c r="G75" s="343">
        <v>61</v>
      </c>
      <c r="H75" s="343"/>
      <c r="I75" s="343"/>
      <c r="J75" s="343"/>
      <c r="K75" s="343"/>
    </row>
    <row r="76" spans="1:11">
      <c r="A76" s="343"/>
      <c r="B76" s="29" t="s">
        <v>380</v>
      </c>
      <c r="C76" s="343">
        <v>10</v>
      </c>
      <c r="D76" s="343" t="s">
        <v>191</v>
      </c>
      <c r="E76" s="343">
        <f>IF(依頼入力フォーム!$BK$89=TRUE,4,5)</f>
        <v>5</v>
      </c>
      <c r="F76" s="343" t="s">
        <v>221</v>
      </c>
      <c r="G76" s="343">
        <v>60</v>
      </c>
      <c r="H76" s="343"/>
      <c r="I76" s="343"/>
      <c r="J76" s="343"/>
      <c r="K76" s="343"/>
    </row>
    <row r="77" spans="1:11">
      <c r="A77" s="343"/>
      <c r="B77" s="29" t="s">
        <v>383</v>
      </c>
      <c r="C77" s="343">
        <v>10</v>
      </c>
      <c r="D77" s="343" t="s">
        <v>365</v>
      </c>
      <c r="E77" s="343">
        <f>IF(依頼入力フォーム!$BK$89=TRUE,4,5)</f>
        <v>5</v>
      </c>
      <c r="F77" s="343" t="s">
        <v>221</v>
      </c>
      <c r="G77" s="343">
        <v>60</v>
      </c>
      <c r="H77" s="343"/>
      <c r="I77" s="343"/>
      <c r="J77" s="343"/>
      <c r="K77" s="343"/>
    </row>
    <row r="78" spans="1:11">
      <c r="A78" s="343"/>
      <c r="B78" s="29" t="s">
        <v>340</v>
      </c>
      <c r="C78" s="343">
        <v>10</v>
      </c>
      <c r="D78" s="343" t="s">
        <v>365</v>
      </c>
      <c r="E78" s="343">
        <f>IF(依頼入力フォーム!$BK$89=TRUE,4,5)</f>
        <v>5</v>
      </c>
      <c r="F78" s="343" t="s">
        <v>221</v>
      </c>
      <c r="G78" s="343">
        <v>60</v>
      </c>
      <c r="H78" s="343"/>
      <c r="I78" s="343"/>
      <c r="J78" s="343"/>
      <c r="K78" s="343"/>
    </row>
    <row r="79" spans="1:11">
      <c r="A79" s="343"/>
      <c r="B79" s="29" t="s">
        <v>339</v>
      </c>
      <c r="C79" s="343">
        <v>10</v>
      </c>
      <c r="D79" s="343" t="s">
        <v>365</v>
      </c>
      <c r="E79" s="343">
        <f>IF(依頼入力フォーム!$BK$89=TRUE,4,5)</f>
        <v>5</v>
      </c>
      <c r="F79" s="343" t="s">
        <v>221</v>
      </c>
      <c r="G79" s="343">
        <v>60</v>
      </c>
      <c r="H79" s="343"/>
      <c r="I79" s="343"/>
      <c r="J79" s="343"/>
      <c r="K79" s="343"/>
    </row>
    <row r="80" spans="1:11">
      <c r="A80" s="343"/>
      <c r="B80" s="29" t="s">
        <v>322</v>
      </c>
      <c r="C80" s="343">
        <v>10</v>
      </c>
      <c r="D80" s="343" t="s">
        <v>189</v>
      </c>
      <c r="E80" s="343">
        <v>9</v>
      </c>
      <c r="F80" s="343" t="s">
        <v>221</v>
      </c>
      <c r="G80" s="343">
        <v>60</v>
      </c>
      <c r="H80" s="343"/>
      <c r="I80" s="343"/>
      <c r="J80" s="343"/>
      <c r="K80" s="343"/>
    </row>
    <row r="81" spans="1:11">
      <c r="A81" s="343"/>
      <c r="B81" s="29" t="s">
        <v>386</v>
      </c>
      <c r="C81" s="343">
        <v>10</v>
      </c>
      <c r="D81" s="343" t="s">
        <v>191</v>
      </c>
      <c r="E81" s="343">
        <f>IF(依頼入力フォーム!$BK$89=TRUE,4,5)</f>
        <v>5</v>
      </c>
      <c r="F81" s="343" t="s">
        <v>221</v>
      </c>
      <c r="G81" s="343">
        <v>60</v>
      </c>
      <c r="H81" s="343"/>
      <c r="I81" s="343"/>
      <c r="J81" s="343"/>
      <c r="K81" s="343"/>
    </row>
    <row r="82" spans="1:11">
      <c r="A82" s="343"/>
      <c r="B82" s="29" t="str">
        <f>IF(依頼入力フォーム!O107="","その他食品",依頼入力フォーム!O107)</f>
        <v>その他食品</v>
      </c>
      <c r="C82" s="343">
        <v>10</v>
      </c>
      <c r="D82" s="343" t="s">
        <v>365</v>
      </c>
      <c r="E82" s="343">
        <f>IF(依頼入力フォーム!$BK$89=TRUE,4,5)</f>
        <v>5</v>
      </c>
      <c r="F82" s="343" t="s">
        <v>221</v>
      </c>
      <c r="G82" s="343">
        <v>60</v>
      </c>
      <c r="H82" s="343"/>
      <c r="I82" s="343"/>
      <c r="J82" s="343"/>
      <c r="K82" s="343"/>
    </row>
    <row r="83" spans="1:11">
      <c r="A83" s="343"/>
      <c r="B83" s="29" t="s">
        <v>341</v>
      </c>
      <c r="C83" s="343">
        <v>2</v>
      </c>
      <c r="D83" s="343" t="s">
        <v>191</v>
      </c>
      <c r="E83" s="343">
        <v>3</v>
      </c>
      <c r="F83" s="343" t="s">
        <v>489</v>
      </c>
      <c r="G83" s="343">
        <v>63</v>
      </c>
      <c r="H83" s="343"/>
      <c r="I83" s="343"/>
      <c r="J83" s="343"/>
      <c r="K83" s="343"/>
    </row>
    <row r="84" spans="1:11">
      <c r="A84" s="343"/>
      <c r="B84" s="29" t="s">
        <v>342</v>
      </c>
      <c r="C84" s="343">
        <v>2</v>
      </c>
      <c r="D84" s="343" t="s">
        <v>191</v>
      </c>
      <c r="E84" s="343">
        <v>3</v>
      </c>
      <c r="F84" s="343" t="s">
        <v>489</v>
      </c>
      <c r="G84" s="343">
        <v>63</v>
      </c>
      <c r="H84" s="343"/>
      <c r="I84" s="343"/>
      <c r="J84" s="343"/>
      <c r="K84" s="343"/>
    </row>
    <row r="85" spans="1:11">
      <c r="A85" s="343"/>
      <c r="B85" s="29" t="str">
        <f>IF(依頼入力フォーム!R110="","その他",依頼入力フォーム!R110)</f>
        <v>その他</v>
      </c>
      <c r="C85" s="343">
        <v>10</v>
      </c>
      <c r="D85" s="343" t="s">
        <v>364</v>
      </c>
      <c r="E85" s="343">
        <v>2</v>
      </c>
      <c r="F85" s="343" t="s">
        <v>221</v>
      </c>
      <c r="G85" s="343">
        <v>60</v>
      </c>
      <c r="H85" s="343"/>
      <c r="I85" s="343"/>
      <c r="J85" s="343"/>
      <c r="K85" s="343"/>
    </row>
    <row r="86" spans="1:11">
      <c r="A86" s="343"/>
      <c r="B86" s="29"/>
      <c r="C86" s="343">
        <v>10</v>
      </c>
      <c r="D86" s="343" t="s">
        <v>364</v>
      </c>
      <c r="E86" s="343">
        <v>2</v>
      </c>
      <c r="F86" s="343"/>
      <c r="G86" s="343"/>
      <c r="H86" s="343"/>
      <c r="I86" s="343"/>
      <c r="J86" s="343"/>
      <c r="K86" s="343"/>
    </row>
    <row r="87" spans="1:11">
      <c r="A87" s="343"/>
      <c r="B87" s="349"/>
      <c r="C87" s="343"/>
      <c r="D87" s="343"/>
      <c r="E87" s="343"/>
      <c r="F87" s="343"/>
      <c r="G87" s="343"/>
      <c r="H87" s="343"/>
      <c r="I87" s="343"/>
      <c r="J87" s="343"/>
      <c r="K87" s="343"/>
    </row>
    <row r="88" spans="1:11">
      <c r="A88" s="343"/>
      <c r="B88" s="349"/>
      <c r="C88" s="343"/>
      <c r="D88" s="343"/>
      <c r="E88" s="343"/>
      <c r="F88" s="343"/>
      <c r="G88" s="343"/>
      <c r="H88" s="343"/>
      <c r="I88" s="343"/>
      <c r="J88" s="343"/>
      <c r="K88" s="343"/>
    </row>
  </sheetData>
  <sheetProtection algorithmName="SHA-512" hashValue="w3sNYJDtLor1msFPl6JHXQb03hocmWKC9IO2MwJEJuKuJgJyHfECs/Aq8JGrAJfQykrIS+qKVzBeOR7G6zIAOA==" saltValue="3BPK0pfKwqRHKuVj0QUBbw==" spinCount="100000" sheet="1" objects="1" scenarios="1"/>
  <mergeCells count="13">
    <mergeCell ref="N6:O7"/>
    <mergeCell ref="P6:P7"/>
    <mergeCell ref="C49:I49"/>
    <mergeCell ref="C51:I51"/>
    <mergeCell ref="Q6:S7"/>
    <mergeCell ref="C56:I56"/>
    <mergeCell ref="C57:I57"/>
    <mergeCell ref="C58:I58"/>
    <mergeCell ref="C50:I50"/>
    <mergeCell ref="C52:I52"/>
    <mergeCell ref="C53:I53"/>
    <mergeCell ref="C54:I54"/>
    <mergeCell ref="C55:I55"/>
  </mergeCells>
  <phoneticPr fontId="2"/>
  <conditionalFormatting sqref="O5:S5">
    <cfRule type="expression" dxfId="1" priority="3">
      <formula>$O$5="確認まち"</formula>
    </cfRule>
  </conditionalFormatting>
  <conditionalFormatting sqref="P5:S5">
    <cfRule type="cellIs" dxfId="0" priority="2" operator="notEqual">
      <formula>"OK"</formula>
    </cfRule>
  </conditionalFormatting>
  <pageMargins left="0.7" right="0.7" top="0.75" bottom="0.75" header="0.3" footer="0.3"/>
  <pageSetup paperSize="8" scale="74"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22" id="{2F53FF47-4D71-4EF4-BD64-6397B2FBE39D}">
            <xm:f>OR(依頼入力フォーム!$G$83=$C$25,依頼入力フォーム!$G$83=$D$25)</xm:f>
            <x14:dxf/>
          </x14:cfRule>
          <xm:sqref>V74:AC81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依頼入力フォーム</vt:lpstr>
      <vt:lpstr>試料詳細情報</vt:lpstr>
      <vt:lpstr>印刷画面</vt:lpstr>
      <vt:lpstr>※試験規格</vt:lpstr>
      <vt:lpstr>プルダウン（非表示予定）</vt:lpstr>
      <vt:lpstr>依頼入力フォーム!Print_Area</vt:lpstr>
      <vt:lpstr>試料詳細情報!Print_Area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Sachi Kumamaru</dc:creator>
  <cp:lastModifiedBy>Yui Miyamura</cp:lastModifiedBy>
  <cp:lastPrinted>2021-04-12T07:11:38Z</cp:lastPrinted>
  <dcterms:created xsi:type="dcterms:W3CDTF">2020-12-21T05:47:17Z</dcterms:created>
  <dcterms:modified xsi:type="dcterms:W3CDTF">2024-01-16T01:01:48Z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3679394-fcd4-48c1-82f3-c1b8601692ff_Enabled">
    <vt:lpwstr>true</vt:lpwstr>
  </property>
  <property fmtid="{D5CDD505-2E9C-101B-9397-08002B2CF9AE}" pid="3" name="MSIP_Label_e3679394-fcd4-48c1-82f3-c1b8601692ff_SetDate">
    <vt:lpwstr>2024-01-05T08:22:32Z</vt:lpwstr>
  </property>
  <property fmtid="{D5CDD505-2E9C-101B-9397-08002B2CF9AE}" pid="4" name="MSIP_Label_e3679394-fcd4-48c1-82f3-c1b8601692ff_Method">
    <vt:lpwstr>Standard</vt:lpwstr>
  </property>
  <property fmtid="{D5CDD505-2E9C-101B-9397-08002B2CF9AE}" pid="5" name="MSIP_Label_e3679394-fcd4-48c1-82f3-c1b8601692ff_Name">
    <vt:lpwstr>Eurofins Internal</vt:lpwstr>
  </property>
  <property fmtid="{D5CDD505-2E9C-101B-9397-08002B2CF9AE}" pid="6" name="MSIP_Label_e3679394-fcd4-48c1-82f3-c1b8601692ff_SiteId">
    <vt:lpwstr>d741c19a-4e51-4581-9b5a-e86beeba1f7d</vt:lpwstr>
  </property>
  <property fmtid="{D5CDD505-2E9C-101B-9397-08002B2CF9AE}" pid="7" name="MSIP_Label_e3679394-fcd4-48c1-82f3-c1b8601692ff_ActionId">
    <vt:lpwstr>37ba0a13-724e-4c3d-997c-995679fd4914</vt:lpwstr>
  </property>
  <property fmtid="{D5CDD505-2E9C-101B-9397-08002B2CF9AE}" pid="8" name="MSIP_Label_e3679394-fcd4-48c1-82f3-c1b8601692ff_ContentBits">
    <vt:lpwstr>0</vt:lpwstr>
  </property>
</Properties>
</file>